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athia\Documents\Kathia Planificación 2012\Planificación  inst\Planificación 2019\Programa 1\versiones finales para JF P1\"/>
    </mc:Choice>
  </mc:AlternateContent>
  <bookViews>
    <workbookView xWindow="930" yWindow="4200" windowWidth="15360" windowHeight="6855"/>
  </bookViews>
  <sheets>
    <sheet name="POI Presupuesto 2019" sheetId="1" r:id="rId1"/>
    <sheet name="Presupuesto 2016" sheetId="5" state="hidden" r:id="rId2"/>
    <sheet name="POI 2015" sheetId="6" state="hidden" r:id="rId3"/>
    <sheet name="Presupuesto 2015" sheetId="4" state="hidden" r:id="rId4"/>
    <sheet name="Hoja1" sheetId="7" state="hidden" r:id="rId5"/>
    <sheet name="Hoja2" sheetId="8" state="hidden" r:id="rId6"/>
    <sheet name="Presupuesto 2018" sheetId="10" state="hidden" r:id="rId7"/>
    <sheet name="Hoja3" sheetId="9" state="hidden" r:id="rId8"/>
  </sheets>
  <externalReferences>
    <externalReference r:id="rId9"/>
  </externalReferences>
  <definedNames>
    <definedName name="_xlnm.Print_Area" localSheetId="0">'POI Presupuesto 2019'!$A$1:$N$14</definedName>
    <definedName name="R_DET">#REF!</definedName>
    <definedName name="R_Gru1">#REF!</definedName>
    <definedName name="R_GRU2">#REF!</definedName>
    <definedName name="R_GRU3">#REF!</definedName>
    <definedName name="R_MAT">#REF!</definedName>
    <definedName name="R_Rep">#REF!</definedName>
    <definedName name="R_TEMP1_DATOS">#REF!</definedName>
    <definedName name="R_TEMP2_DATOS">#REF!</definedName>
    <definedName name="RC_Cat_CodCia">#REF!</definedName>
    <definedName name="RC_Cat_CodECat">#REF!</definedName>
    <definedName name="RC_Cat_Codigo">#REF!</definedName>
    <definedName name="RC_Cat_CodPer">#REF!</definedName>
    <definedName name="RC_Cat_Des">#REF!</definedName>
    <definedName name="RC_Cat_Inicial">#REF!</definedName>
    <definedName name="RC_Cat_Inicial_SumaPer">#REF!</definedName>
    <definedName name="RC_Cat_Tipo">#REF!</definedName>
    <definedName name="RG_1">#REF!</definedName>
    <definedName name="RG_2">#REF!</definedName>
    <definedName name="RG_3">#REF!</definedName>
    <definedName name="RG_4">#REF!</definedName>
    <definedName name="RG_5">#REF!</definedName>
    <definedName name="RG_6">#REF!</definedName>
    <definedName name="RG_Mat">#REF!</definedName>
    <definedName name="RG_Rep">#REF!</definedName>
    <definedName name="_xlnm.Print_Titles" localSheetId="0">'POI Presupuesto 2019'!$1:$8</definedName>
  </definedNames>
  <calcPr calcId="152511"/>
</workbook>
</file>

<file path=xl/calcChain.xml><?xml version="1.0" encoding="utf-8"?>
<calcChain xmlns="http://schemas.openxmlformats.org/spreadsheetml/2006/main">
  <c r="E18" i="8" l="1"/>
  <c r="E17" i="8"/>
  <c r="E16" i="8"/>
  <c r="J13" i="8"/>
  <c r="I13" i="8"/>
  <c r="E13" i="8"/>
  <c r="I11" i="8"/>
  <c r="K10" i="8"/>
  <c r="J10" i="8"/>
  <c r="E10" i="8"/>
  <c r="I8" i="8"/>
  <c r="K50" i="7"/>
  <c r="J50" i="7"/>
  <c r="I50" i="7"/>
  <c r="H50" i="7"/>
  <c r="G50" i="7"/>
  <c r="F50" i="7"/>
  <c r="K49" i="7"/>
  <c r="K48" i="7"/>
  <c r="K47" i="7"/>
  <c r="K46" i="7"/>
  <c r="K45" i="7"/>
  <c r="K44" i="7"/>
  <c r="K43" i="7"/>
  <c r="K42" i="7"/>
  <c r="K41" i="7"/>
  <c r="K40" i="7"/>
  <c r="K39" i="7"/>
  <c r="K38" i="7"/>
  <c r="K37" i="7"/>
  <c r="K36" i="7"/>
  <c r="K35" i="7"/>
  <c r="K34" i="7"/>
  <c r="K33" i="7"/>
  <c r="K32" i="7"/>
  <c r="K31" i="7"/>
  <c r="K30" i="7"/>
  <c r="K29" i="7"/>
  <c r="J29" i="7"/>
  <c r="I29" i="7"/>
  <c r="H29" i="7"/>
  <c r="G29" i="7"/>
  <c r="F29" i="7"/>
  <c r="K28" i="7"/>
  <c r="K27" i="7"/>
  <c r="K26" i="7"/>
  <c r="K25" i="7"/>
  <c r="B17" i="7"/>
  <c r="H16" i="7"/>
  <c r="B16" i="7"/>
  <c r="G15" i="7"/>
  <c r="B15" i="7"/>
  <c r="B14" i="7"/>
  <c r="B13" i="7"/>
  <c r="N10" i="7"/>
  <c r="M10" i="7"/>
  <c r="L10" i="7"/>
  <c r="K10" i="7"/>
  <c r="J10" i="7"/>
  <c r="I10" i="7"/>
  <c r="H10" i="7"/>
  <c r="G10" i="7"/>
  <c r="F10" i="7"/>
  <c r="E10" i="7"/>
  <c r="D10" i="7"/>
  <c r="C10" i="7"/>
  <c r="B10" i="7"/>
  <c r="N9" i="7"/>
  <c r="M9" i="7"/>
  <c r="K9" i="7"/>
  <c r="I9" i="7"/>
  <c r="H9" i="7"/>
  <c r="G9" i="7"/>
  <c r="E9" i="7"/>
  <c r="N8" i="7"/>
  <c r="M8" i="7"/>
  <c r="K8" i="7"/>
  <c r="I8" i="7"/>
  <c r="H8" i="7"/>
  <c r="G8" i="7"/>
  <c r="E8" i="7"/>
  <c r="N7" i="7"/>
  <c r="M7" i="7"/>
  <c r="K7" i="7"/>
  <c r="I7" i="7"/>
  <c r="H7" i="7"/>
  <c r="G7" i="7"/>
  <c r="E7" i="7"/>
  <c r="N6" i="7"/>
  <c r="M6" i="7"/>
  <c r="K6" i="7"/>
  <c r="I6" i="7"/>
  <c r="H6" i="7"/>
  <c r="G6" i="7"/>
  <c r="E6" i="7"/>
  <c r="N5" i="7"/>
  <c r="M5" i="7"/>
  <c r="K5" i="7"/>
  <c r="I5" i="7"/>
  <c r="H5" i="7"/>
  <c r="G5" i="7"/>
  <c r="E5" i="7"/>
  <c r="G40" i="4"/>
  <c r="J38" i="4"/>
  <c r="I38" i="4"/>
  <c r="H38" i="4"/>
  <c r="G38" i="4"/>
  <c r="J36" i="4"/>
  <c r="I36" i="4"/>
  <c r="H36" i="4"/>
  <c r="G36" i="4"/>
  <c r="J35" i="4"/>
  <c r="J33" i="4"/>
  <c r="I33" i="4"/>
  <c r="H33" i="4"/>
  <c r="G33" i="4"/>
  <c r="J32" i="4"/>
  <c r="J31" i="4"/>
  <c r="J30" i="4"/>
  <c r="J29" i="4"/>
  <c r="J27" i="4"/>
  <c r="I27" i="4"/>
  <c r="H27" i="4"/>
  <c r="G27" i="4"/>
  <c r="J26" i="4"/>
  <c r="J25" i="4"/>
  <c r="J24" i="4"/>
  <c r="J22" i="4"/>
  <c r="I22" i="4"/>
  <c r="H22" i="4"/>
  <c r="G22" i="4"/>
  <c r="J21" i="4"/>
  <c r="J19" i="4"/>
  <c r="I19" i="4"/>
  <c r="H19" i="4"/>
  <c r="G19" i="4"/>
  <c r="J18" i="4"/>
  <c r="J17" i="4"/>
  <c r="J16" i="4"/>
  <c r="J14" i="4"/>
  <c r="I14" i="4"/>
  <c r="H14" i="4"/>
  <c r="G14" i="4"/>
  <c r="J13" i="4"/>
  <c r="J11" i="4"/>
  <c r="I11" i="4"/>
  <c r="H11" i="4"/>
  <c r="G11" i="4"/>
  <c r="J10" i="4"/>
  <c r="J9" i="4"/>
  <c r="J8" i="4"/>
  <c r="J7" i="4"/>
  <c r="J6" i="4"/>
  <c r="J5" i="4"/>
  <c r="J4" i="4"/>
  <c r="O19" i="6"/>
  <c r="N19" i="6"/>
  <c r="M19" i="6"/>
  <c r="N17" i="6"/>
  <c r="O17" i="6" s="1"/>
  <c r="M17" i="6"/>
  <c r="N16" i="6"/>
  <c r="M16" i="6"/>
  <c r="O15" i="6"/>
  <c r="N15" i="6"/>
  <c r="M15" i="6"/>
  <c r="N14" i="6"/>
  <c r="M14" i="6"/>
  <c r="N12" i="6"/>
  <c r="M12" i="6"/>
  <c r="G82" i="5"/>
  <c r="G80" i="5"/>
  <c r="G78" i="5"/>
  <c r="G77" i="5"/>
  <c r="M75" i="5"/>
  <c r="N73" i="5"/>
  <c r="M73" i="5"/>
  <c r="G73" i="5"/>
  <c r="N71" i="5"/>
  <c r="M71" i="5"/>
  <c r="G71" i="5"/>
  <c r="N68" i="5"/>
  <c r="M68" i="5"/>
  <c r="G68" i="5"/>
  <c r="G62" i="5"/>
  <c r="G61" i="5"/>
  <c r="G60" i="5"/>
  <c r="G59" i="5"/>
  <c r="G58" i="5"/>
  <c r="G55" i="5"/>
  <c r="G51" i="5"/>
  <c r="G47" i="5"/>
  <c r="B47" i="5"/>
  <c r="G43" i="5"/>
  <c r="G42" i="5"/>
  <c r="O40" i="5"/>
  <c r="N40" i="5"/>
  <c r="M40" i="5"/>
  <c r="G40" i="5"/>
  <c r="B40" i="5"/>
  <c r="P36" i="5"/>
  <c r="O33" i="5"/>
  <c r="N33" i="5"/>
  <c r="M33" i="5"/>
  <c r="G33" i="5"/>
  <c r="O30" i="5"/>
  <c r="N30" i="5"/>
  <c r="M30" i="5"/>
  <c r="G30" i="5"/>
  <c r="B30" i="5"/>
  <c r="G29" i="5"/>
  <c r="Q27" i="5"/>
  <c r="O25" i="5"/>
  <c r="N25" i="5"/>
  <c r="M25" i="5"/>
  <c r="G25" i="5"/>
  <c r="B25" i="5"/>
  <c r="G24" i="5"/>
  <c r="G23" i="5"/>
  <c r="O21" i="5"/>
  <c r="N21" i="5"/>
  <c r="M21" i="5"/>
  <c r="G21" i="5"/>
  <c r="G17" i="5"/>
  <c r="G14" i="5"/>
  <c r="G13" i="5"/>
  <c r="G9" i="5"/>
  <c r="B9" i="5"/>
  <c r="G7" i="5"/>
  <c r="G6" i="5"/>
  <c r="M12" i="1"/>
  <c r="M14" i="1" s="1"/>
  <c r="O14" i="6" l="1"/>
  <c r="N18" i="6"/>
  <c r="N20" i="6" s="1"/>
  <c r="M18" i="6"/>
  <c r="M20" i="6" s="1"/>
  <c r="M24" i="6" s="1"/>
  <c r="O16" i="6"/>
  <c r="O12" i="6"/>
  <c r="N24" i="6"/>
  <c r="O18" i="6"/>
  <c r="O20" i="6" l="1"/>
</calcChain>
</file>

<file path=xl/comments1.xml><?xml version="1.0" encoding="utf-8"?>
<comments xmlns="http://schemas.openxmlformats.org/spreadsheetml/2006/main">
  <authors>
    <author>Kathia Hidalgo</author>
  </authors>
  <commentList>
    <comment ref="G17" authorId="0" shapeId="0">
      <text>
        <r>
          <rPr>
            <b/>
            <sz val="9"/>
            <color indexed="81"/>
            <rFont val="Tahoma"/>
            <family val="2"/>
          </rPr>
          <t>Kathia Hidalgo:</t>
        </r>
        <r>
          <rPr>
            <sz val="9"/>
            <color indexed="81"/>
            <rFont val="Tahoma"/>
            <family val="2"/>
          </rPr>
          <t xml:space="preserve">
contrato de mantenimiento de fotocopiadora, un mantenimiento mensual
a 50 mil colones.</t>
        </r>
      </text>
    </comment>
    <comment ref="G19" authorId="0" shapeId="0">
      <text>
        <r>
          <rPr>
            <b/>
            <sz val="9"/>
            <color indexed="81"/>
            <rFont val="Tahoma"/>
            <family val="2"/>
          </rPr>
          <t>Kathia Hidalgo:</t>
        </r>
        <r>
          <rPr>
            <sz val="9"/>
            <color indexed="81"/>
            <rFont val="Tahoma"/>
            <family val="2"/>
          </rPr>
          <t xml:space="preserve">
se incluyó aquí el sillon ejecutivo</t>
        </r>
      </text>
    </comment>
    <comment ref="H29" authorId="0" shapeId="0">
      <text>
        <r>
          <rPr>
            <b/>
            <sz val="9"/>
            <color indexed="81"/>
            <rFont val="Tahoma"/>
            <family val="2"/>
          </rPr>
          <t>Kathia Hidalgo:</t>
        </r>
        <r>
          <rPr>
            <sz val="9"/>
            <color indexed="81"/>
            <rFont val="Tahoma"/>
            <family val="2"/>
          </rPr>
          <t xml:space="preserve">
revisar esta subpartida se borra del sistema la información</t>
        </r>
      </text>
    </comment>
    <comment ref="G38" authorId="0" shapeId="0">
      <text>
        <r>
          <rPr>
            <b/>
            <sz val="9"/>
            <color indexed="81"/>
            <rFont val="Tahoma"/>
            <family val="2"/>
          </rPr>
          <t>Kathia Hidalgo:</t>
        </r>
        <r>
          <rPr>
            <sz val="9"/>
            <color indexed="81"/>
            <rFont val="Tahoma"/>
            <family val="2"/>
          </rPr>
          <t xml:space="preserve">
sillón ejecutivo</t>
        </r>
      </text>
    </comment>
    <comment ref="G45" authorId="0" shapeId="0">
      <text>
        <r>
          <rPr>
            <b/>
            <sz val="9"/>
            <color indexed="81"/>
            <rFont val="Tahoma"/>
            <family val="2"/>
          </rPr>
          <t>Kathia Hidalgo:compra de video beam</t>
        </r>
      </text>
    </comment>
    <comment ref="B51" authorId="0" shapeId="0">
      <text>
        <r>
          <rPr>
            <b/>
            <sz val="14"/>
            <color indexed="81"/>
            <rFont val="Tahoma"/>
            <family val="2"/>
          </rPr>
          <t>Kathia Hidalgo:</t>
        </r>
        <r>
          <rPr>
            <sz val="14"/>
            <color indexed="81"/>
            <rFont val="Tahoma"/>
            <family val="2"/>
          </rPr>
          <t xml:space="preserve">
 Esto incluye la Gerencia, esto se realizaria coordinado con Planificación</t>
        </r>
      </text>
    </comment>
  </commentList>
</comments>
</file>

<file path=xl/comments2.xml><?xml version="1.0" encoding="utf-8"?>
<comments xmlns="http://schemas.openxmlformats.org/spreadsheetml/2006/main">
  <authors>
    <author>wmurillo</author>
  </authors>
  <commentList>
    <comment ref="G17" authorId="0" shapeId="0">
      <text>
        <r>
          <rPr>
            <b/>
            <sz val="8"/>
            <color indexed="81"/>
            <rFont val="Tahoma"/>
            <family val="2"/>
          </rPr>
          <t>wmurillo:</t>
        </r>
        <r>
          <rPr>
            <sz val="8"/>
            <color indexed="81"/>
            <rFont val="Tahoma"/>
            <family val="2"/>
          </rPr>
          <t xml:space="preserve">
Turrialba</t>
        </r>
      </text>
    </comment>
    <comment ref="G18" authorId="0" shapeId="0">
      <text>
        <r>
          <rPr>
            <b/>
            <sz val="8"/>
            <color indexed="81"/>
            <rFont val="Tahoma"/>
            <family val="2"/>
          </rPr>
          <t>wmurillo:</t>
        </r>
        <r>
          <rPr>
            <sz val="8"/>
            <color indexed="81"/>
            <rFont val="Tahoma"/>
            <family val="2"/>
          </rPr>
          <t xml:space="preserve">
Orotina</t>
        </r>
      </text>
    </comment>
    <comment ref="G19" authorId="0" shapeId="0">
      <text>
        <r>
          <rPr>
            <b/>
            <sz val="8"/>
            <color indexed="81"/>
            <rFont val="Tahoma"/>
            <family val="2"/>
          </rPr>
          <t>wmurillo:</t>
        </r>
        <r>
          <rPr>
            <sz val="8"/>
            <color indexed="81"/>
            <rFont val="Tahoma"/>
            <family val="2"/>
          </rPr>
          <t xml:space="preserve">
Palmar Norte</t>
        </r>
      </text>
    </comment>
    <comment ref="G20" authorId="0" shapeId="0">
      <text>
        <r>
          <rPr>
            <b/>
            <sz val="8"/>
            <color indexed="81"/>
            <rFont val="Tahoma"/>
            <family val="2"/>
          </rPr>
          <t>wmurillo:</t>
        </r>
        <r>
          <rPr>
            <sz val="8"/>
            <color indexed="81"/>
            <rFont val="Tahoma"/>
            <family val="2"/>
          </rPr>
          <t xml:space="preserve">
Ciudad Quesada</t>
        </r>
      </text>
    </comment>
    <comment ref="G21" authorId="0" shapeId="0">
      <text>
        <r>
          <rPr>
            <b/>
            <sz val="8"/>
            <color indexed="81"/>
            <rFont val="Tahoma"/>
            <family val="2"/>
          </rPr>
          <t>wmurillo:</t>
        </r>
        <r>
          <rPr>
            <sz val="8"/>
            <color indexed="81"/>
            <rFont val="Tahoma"/>
            <family val="2"/>
          </rPr>
          <t xml:space="preserve">
Limon</t>
        </r>
      </text>
    </comment>
    <comment ref="G22" authorId="0" shapeId="0">
      <text>
        <r>
          <rPr>
            <b/>
            <sz val="8"/>
            <color indexed="81"/>
            <rFont val="Tahoma"/>
            <family val="2"/>
          </rPr>
          <t>wmurillo:</t>
        </r>
        <r>
          <rPr>
            <sz val="8"/>
            <color indexed="81"/>
            <rFont val="Tahoma"/>
            <family val="2"/>
          </rPr>
          <t xml:space="preserve">
Cañas
</t>
        </r>
      </text>
    </comment>
  </commentList>
</comments>
</file>

<file path=xl/sharedStrings.xml><?xml version="1.0" encoding="utf-8"?>
<sst xmlns="http://schemas.openxmlformats.org/spreadsheetml/2006/main" count="742" uniqueCount="281">
  <si>
    <t>Prioridades:</t>
  </si>
  <si>
    <t>Objetivo General</t>
  </si>
  <si>
    <t>Objetivo Específico</t>
  </si>
  <si>
    <t>Meta</t>
  </si>
  <si>
    <t>Indicador</t>
  </si>
  <si>
    <t>Fórmula</t>
  </si>
  <si>
    <t>Unidad de medida</t>
  </si>
  <si>
    <t>Programación avance</t>
  </si>
  <si>
    <t>I</t>
  </si>
  <si>
    <t>II</t>
  </si>
  <si>
    <t>III</t>
  </si>
  <si>
    <t>IV</t>
  </si>
  <si>
    <t>Descripción de la Meta</t>
  </si>
  <si>
    <t>Objetivos Estratégicos:</t>
  </si>
  <si>
    <t>Criterio</t>
  </si>
  <si>
    <t>Partida</t>
  </si>
  <si>
    <t>Grupo SubPartida</t>
  </si>
  <si>
    <t>SubPartida</t>
  </si>
  <si>
    <t>Presupuesto Total</t>
  </si>
  <si>
    <t>Ejecutado</t>
  </si>
  <si>
    <t>Reserva</t>
  </si>
  <si>
    <t>Disponible</t>
  </si>
  <si>
    <t>SubTotal</t>
  </si>
  <si>
    <t>Unidad</t>
  </si>
  <si>
    <t>Observaciones</t>
  </si>
  <si>
    <t>Dirigir la institución y propiciar un ambiente de control para facilitar y asegurar el uso adecuado y transparente de los recursos, la consecución de los objetivos , el cumplimiento de la misión y alcance de la visión institucional</t>
  </si>
  <si>
    <t>Ejecutar la gestión y representación política de la institución para facilitar el posicionamiento  de la institución en el ámbito nacional y contribuya con el alcance de la visión y el cumplimiento de la misión institucional.</t>
  </si>
  <si>
    <t>eficacia</t>
  </si>
  <si>
    <t>Coordinar y ejecutar acciones para la obtención de recursos económicos, financieros y de cooperación que permita el desarrollo y ejecución de los servicios institucionales</t>
  </si>
  <si>
    <t xml:space="preserve">Convenios, acuerdos y alianzas estratégicas para el fortalecimiento institucional establecidos en el periodo. </t>
  </si>
  <si>
    <t xml:space="preserve">Que  se presenten 4 Informes de seguimiento, control y de rendición de cuentas de la gestión institucional.                        </t>
  </si>
  <si>
    <t>Realizar cuatro evaluaciones integrales sobre el cumplimiento de las normas jurídicas y técnicas atinentes al SENARA</t>
  </si>
  <si>
    <t xml:space="preserve">Presupuesto Gerencia General 2016 </t>
  </si>
  <si>
    <t xml:space="preserve"> Sub partida presupuestaria a ser incluida en el Presupuesto 2016.
Agregue o modifique las subpartidas que se requiera en el Presupuesto 2016 en relación con cada meta.</t>
  </si>
  <si>
    <t>Meta 2016</t>
  </si>
  <si>
    <t>codigo</t>
  </si>
  <si>
    <t>PRESUPUESTO</t>
  </si>
  <si>
    <t>Publicidad y propaganda</t>
  </si>
  <si>
    <t>1-01-02-0-002-022</t>
  </si>
  <si>
    <t>1</t>
  </si>
  <si>
    <t>03</t>
  </si>
  <si>
    <t>02</t>
  </si>
  <si>
    <t>Impresión, encuadernación y otros</t>
  </si>
  <si>
    <t>Transporte dentro del país</t>
  </si>
  <si>
    <t>05</t>
  </si>
  <si>
    <t>01</t>
  </si>
  <si>
    <t>Viáticos dentro del país</t>
  </si>
  <si>
    <t>Productos de papel cartón e impresos</t>
  </si>
  <si>
    <t>2</t>
  </si>
  <si>
    <t>99</t>
  </si>
  <si>
    <t>Equipo y mobiliario de oficina</t>
  </si>
  <si>
    <t>5</t>
  </si>
  <si>
    <t>04</t>
  </si>
  <si>
    <t>Maquinaria y equipo diverso</t>
  </si>
  <si>
    <t>Informes trimestrales de nivel de avance de programas y ejecución presupuestaria analizados.</t>
  </si>
  <si>
    <t>1-01-02-0-002-023</t>
  </si>
  <si>
    <t>Informe de resultados sobre el avance de Plan Estratégico presentados a la Junta Directiva y a las dependencias técnicas y administrativas de la Insitución</t>
  </si>
  <si>
    <t>1-01-02-0-002-024</t>
  </si>
  <si>
    <t>Útiles y materiales de oficina y computo</t>
  </si>
  <si>
    <t>Acuerdos de Junta Directiva cumplidos</t>
  </si>
  <si>
    <t xml:space="preserve">Que para el 2015 se cumplan 9 acciones de mejora de control interno  identificadas en el componente Actividades de Control evaluado en el 2014 </t>
  </si>
  <si>
    <t>1-01-02-0-002-025</t>
  </si>
  <si>
    <t>Código de ética elaborado</t>
  </si>
  <si>
    <t>1-01-02-0-002-026</t>
  </si>
  <si>
    <t>Actividades protocolarias y sociales</t>
  </si>
  <si>
    <t>07</t>
  </si>
  <si>
    <t>Otros útiles, materiales y suministros d</t>
  </si>
  <si>
    <t>1-01-02-0-002-028</t>
  </si>
  <si>
    <t>Convenios acuerdos alianzas fort. inst</t>
  </si>
  <si>
    <t>1-01-02-0-002-027</t>
  </si>
  <si>
    <t>"Tintas, pinturas y diluyentes"</t>
  </si>
  <si>
    <t>Etapas previas a  Proy Agua/Guanacaste.</t>
  </si>
  <si>
    <t>Plan de Gestión para la compra de edificio elaborado</t>
  </si>
  <si>
    <t xml:space="preserve">Presupuesto Gerencia General 2015 </t>
  </si>
  <si>
    <t>Descripción</t>
  </si>
  <si>
    <t>Que para el periodo 2015 se presenten 8 Informes de seguimiento, control y de rendición de cuentas de la gestión institucional</t>
  </si>
  <si>
    <t>Que para el periodo 2015 se adopten y operacionalicen  7 acuerdos sobre propuestas en temas estratégicos para la atención de objetivos institucionales.</t>
  </si>
  <si>
    <t>Que para el periodo 2015 se logre establecer 4 convenios para el fortalecimiento institucional</t>
  </si>
  <si>
    <t>observaciones</t>
  </si>
  <si>
    <t>Número de Convenios, acuerdos y alianzas estratégicas para el fortalecimiento institucional establecidos.</t>
  </si>
  <si>
    <t>Acuerdos del Consejo Técnico operacionalizados en relación con el número acuerdos emitidos  en el periodo.</t>
  </si>
  <si>
    <t>Número de acuerdos del Consejo Técnico operacionalizados</t>
  </si>
  <si>
    <t>Informes de avance y de resultados de la gestión institucional elaborados y comunicados.</t>
  </si>
  <si>
    <t>Número de informes de avance y de resultados  elaborados y comunicados.</t>
  </si>
  <si>
    <t>Que para el 2015 se cumplan 3 acciones de mejora de control interno  identificadas en el periodo 2007-2012.</t>
  </si>
  <si>
    <t xml:space="preserve">Número de acciones de mejora cumplidas que fueron identificadas por medio del proceso de ASCII  </t>
  </si>
  <si>
    <t>Número de acciones de mejora cumplidas</t>
  </si>
  <si>
    <t>Oficio GG-154-15</t>
  </si>
  <si>
    <t>SERVICIO NACIONA DE AGUAS SUBTERRANEAS, RIEGO Y AVENAMIENTO (SENARA)</t>
  </si>
  <si>
    <t>PROGRAMA 1: ACTIVIDADES CENTRALES</t>
  </si>
  <si>
    <t xml:space="preserve">UINIDAD EJECUTORA: </t>
  </si>
  <si>
    <t>GERENCIA GENERAL</t>
  </si>
  <si>
    <t xml:space="preserve">CAPITULO 2: </t>
  </si>
  <si>
    <t>Número de meta</t>
  </si>
  <si>
    <t>Presupuesto (¢)</t>
  </si>
  <si>
    <t>Porcentaje (%)</t>
  </si>
  <si>
    <t>Asignado</t>
  </si>
  <si>
    <t>1. Se refiere a: Alianza o convenio institucional para el desarrollo del Proyecto  Sistema de Abastecimiento de Agua para la Cuenca Media del Río Tempisque y Comunidades Costeras . 2. Alianza o convenio para el desarrollo del Proyecto Territorios de Agua en las distintas regiones del país. 3. Alianza o convenio  para el desarrollo de acciones de investigación y gestión del recurso hídrico. 4. Alianza o convenio para el desarrollo del Programa Protección Contra Inundaciones.</t>
  </si>
  <si>
    <t xml:space="preserve">Efectuar la gestión ética y transparente de los recursos  mediante la coordinación de  acciones de planificación, seguimiento y control en apego a las normas jurídicas y éticas existentes, con el fin de facilitar la toma de decisiones y la adopción de acciones de mejora que contribuyan al logro de los objetivos institucionales. </t>
  </si>
  <si>
    <t>Se refiere a la elaboración, análisis y aprobación durante el periodo de acuerdos sobre propuestas de temas de importancia estratégica para la institución, como lo son: Propuesta de un Sistema de Información institucional, Propuesta de Estudio de alternativas para la generación de nuevas fuentes de financiamiento o de recursos institucionales, Propuesta de Financiamiento del Proyecto Sistema de Abastecimiento de Agua para la Cuenca Media del Río Tempisque y Comunidades Costeras ,  Propuesta de Análisis del Marco Legal. Propuesta de Mejora de los Procesos, Plan de Acción de Control Interno y Valoración de Riesgos y Plan Estratégico.</t>
  </si>
  <si>
    <t>Que para el periodo 2015 se presenten 4 Informes de seguimiento, control y de rendición de cuentas de la gestión institucional</t>
  </si>
  <si>
    <t>se refiere a la presentación de los siguientes informes:
1.Informes de rendición de cuentas del periodo elaborado y comunicado. (1). (Se debe considerar la elaboración y aprobación  del Código de Ética, Informe de avance de los resultados del PROGIRH, resultados de la gestión realizada por la Gerencia). 
2. Informes trimestrales y Semestral de nivel de avance de programas y ejecución presupuestaria analizados y presentados. (Se refiere a un análisis de la gestión institucional que considere los avances en los resultados  de los servicios institucionales, presentados en el CT y al personal). (4)
3. Informes de finiquito de proyectos presentados a la Junta Directiva. (2). (Se refiere a informes que solicita la JD a la Gerencia  sobre la conclusión (finiquito) de los proyectos de todos los programas institucionales).
4.Presentación del  avance en el desarrollo del Plan Estratégico. (1). ( Se refiere a comunicar y divulgar los resultados de la gestión para la formulación e implantación, seguimiento y control del Plan Estratégico).</t>
  </si>
  <si>
    <t xml:space="preserve">Determinar la calidad del sistema de control interno institucional en cuanto a validez y suficiencia en sus diferentes componentes, para contribuir con ello a su mejoramiento continuo, perfeccionamiento y cumplimiento de la misión, visión y objetivos institucionales, y así promover oportunidades en acciones correctivas para proteger el patrimonio, la eficiencia y la eficacia de las operaciones, confiabilidad de la información y cumplimiento del marco legal.
</t>
  </si>
  <si>
    <t>Fortalecer el sistema de control interno de la unidad mediante la ejecución de acciones de mejora identificadas por medio de la aplicación de la  de Autoevaluación del Sistema de Control Interno para la consecución de lo siguiente: 
1) Proteger y conservar el patrimonio público contra cualquier pérdida, despilfarro, uso indebido, irregularidad o acto ilegal.
2)Exigir confiabilidad y oportunidad de la información.
3) Garantizar eficiencia y eficacia de las operaciones.
4) Cumplir con el ordenamiento jurídico y técnico.</t>
  </si>
  <si>
    <t>Los temas pendientes son:
1)Envío de nota a los titulares subordinados recordando la importancia de comunicar por escrito a su personal las directrices que genere la jefatura.
2)Promover actividades que fortalezcan el clima organizacional.
Fuente: Oficio GG-733-14 del 11 de setiembre del 2014.
3)Código de Ética.</t>
  </si>
  <si>
    <t>Subtotal</t>
  </si>
  <si>
    <t>Nota (1)</t>
  </si>
  <si>
    <t>Total Gerencia</t>
  </si>
  <si>
    <t>Nota (1): Esta monto es del proyecto Sistema de Abastecimiento de agua para la cuenca media del rio Tempisque y comunidades costeras que va ser traslado el segundo semestre a la Dircción de Ingenieria y Desarrollo de Proyectos.</t>
  </si>
  <si>
    <t>Nota (2): No incluye salarios.</t>
  </si>
  <si>
    <t>Objetivo General 2015</t>
  </si>
  <si>
    <t>Que para el 2016 se establezcan al menos 3 indicadores por dirección y incluyendo sus áreas operativas  que midan estándar de eficiencia y eficacia operativa.</t>
  </si>
  <si>
    <t>Presupuesto Total 2015</t>
  </si>
  <si>
    <t xml:space="preserve">Que se logre realizar un Congreso Hídrico Nacional y la participación en la Feria Nacional del Aqua   </t>
  </si>
  <si>
    <t>proyección</t>
  </si>
  <si>
    <t>asignar código</t>
  </si>
  <si>
    <t>Necesidad identificada</t>
  </si>
  <si>
    <t>Finalidad</t>
  </si>
  <si>
    <t>Beneficio</t>
  </si>
  <si>
    <t>CALCULO DE GASTOS DE VIAJE POR UNIDAD</t>
  </si>
  <si>
    <t>UNIDAD / FUNCIONARIOS</t>
  </si>
  <si>
    <t>DETALLE DE CALCULO</t>
  </si>
  <si>
    <t>Transferencia GOCR</t>
  </si>
  <si>
    <t>Contrapartida PROGIRH</t>
  </si>
  <si>
    <t>GERENCIA</t>
  </si>
  <si>
    <t>#</t>
  </si>
  <si>
    <t>S</t>
  </si>
  <si>
    <t>Giras</t>
  </si>
  <si>
    <t>%</t>
  </si>
  <si>
    <t># Días</t>
  </si>
  <si>
    <t>De + Al + Ce</t>
  </si>
  <si>
    <t>Hospedaje</t>
  </si>
  <si>
    <t>Viáticos</t>
  </si>
  <si>
    <t>Monto</t>
  </si>
  <si>
    <t>Patricia Q</t>
  </si>
  <si>
    <t>Carlos Zuñiga</t>
  </si>
  <si>
    <t>Bethsabe</t>
  </si>
  <si>
    <t>Lilliana</t>
  </si>
  <si>
    <t>Manuel Perez Cruz</t>
  </si>
  <si>
    <t>TOTAL GERENCIA</t>
  </si>
  <si>
    <t>INDICADORES:</t>
  </si>
  <si>
    <t>Desayuno</t>
  </si>
  <si>
    <t>Costo Promedio por Funcionario</t>
  </si>
  <si>
    <t>Almuerzo</t>
  </si>
  <si>
    <t>Costo Promedio por Semana</t>
  </si>
  <si>
    <t>Cena</t>
  </si>
  <si>
    <t>Promedio de Dias/Gira</t>
  </si>
  <si>
    <t>Costo Promedio por Día</t>
  </si>
  <si>
    <t>Promedio</t>
  </si>
  <si>
    <t>Costo Promedio por Gira</t>
  </si>
  <si>
    <t>RCOR</t>
  </si>
  <si>
    <t>RPAC</t>
  </si>
  <si>
    <t>RBRUN</t>
  </si>
  <si>
    <t>RHUN</t>
  </si>
  <si>
    <t>RHAT</t>
  </si>
  <si>
    <t>RCHO</t>
  </si>
  <si>
    <t>DESCRIPCION</t>
  </si>
  <si>
    <t>Pt</t>
  </si>
  <si>
    <t>GrSPt</t>
  </si>
  <si>
    <t>SPt</t>
  </si>
  <si>
    <t>PRE$ 2012</t>
  </si>
  <si>
    <t>I-12</t>
  </si>
  <si>
    <t>II-12</t>
  </si>
  <si>
    <t>III-12</t>
  </si>
  <si>
    <t>IV-12</t>
  </si>
  <si>
    <t>CHEQUEO</t>
  </si>
  <si>
    <t>JUSTIFICACION</t>
  </si>
  <si>
    <t>Servicio de correo</t>
  </si>
  <si>
    <t>Otros servicios básicos</t>
  </si>
  <si>
    <t>Transporte en el exterior</t>
  </si>
  <si>
    <t>Seguros</t>
  </si>
  <si>
    <t>06</t>
  </si>
  <si>
    <t>Mant. y rep. de equipo de transporte</t>
  </si>
  <si>
    <t>08</t>
  </si>
  <si>
    <t>Mant. y rep. equipo y mobiliario oficina</t>
  </si>
  <si>
    <t>Mant. y rep. equipo computo y sist. info</t>
  </si>
  <si>
    <t>Mantenimiento y reparación otros equipos</t>
  </si>
  <si>
    <t>Otros servicios no específicados</t>
  </si>
  <si>
    <t>Combustibles y lubricantes</t>
  </si>
  <si>
    <t>Tintas, pinturas y diluyentes</t>
  </si>
  <si>
    <t>Otros mat. y productos de uso en constru</t>
  </si>
  <si>
    <t>Herramientas e instrumentos</t>
  </si>
  <si>
    <t>Repuestos y accesorios</t>
  </si>
  <si>
    <t>Productos de papel, cartón e impresos</t>
  </si>
  <si>
    <t>Textiles y vestuarios</t>
  </si>
  <si>
    <t>Otros útiles, materiales y suministros</t>
  </si>
  <si>
    <t>Instalaciones</t>
  </si>
  <si>
    <t>Sumas con detino específico s/asign pres</t>
  </si>
  <si>
    <t>9</t>
  </si>
  <si>
    <t>TOTAL</t>
  </si>
  <si>
    <t>NUEVA META 2016</t>
  </si>
  <si>
    <t>CREAR SUB PARTIDA</t>
  </si>
  <si>
    <t>CREAR SUB PARTIDA Y CÓDIGO</t>
  </si>
  <si>
    <t>Agua par Guan</t>
  </si>
  <si>
    <t>Gerencia 2015</t>
  </si>
  <si>
    <t>total 2015</t>
  </si>
  <si>
    <t>2016 sin salarios</t>
  </si>
  <si>
    <t>participantes</t>
  </si>
  <si>
    <t xml:space="preserve">duración  días </t>
  </si>
  <si>
    <t>materiales</t>
  </si>
  <si>
    <t>afiches</t>
  </si>
  <si>
    <t>carpetas</t>
  </si>
  <si>
    <t>lapiceros</t>
  </si>
  <si>
    <t>papel para decorar</t>
  </si>
  <si>
    <t>refrigerios para escolares</t>
  </si>
  <si>
    <t>presupuesto  para efectuar congreso Hídrico y participación en feria del agua</t>
  </si>
  <si>
    <t>papel membretado</t>
  </si>
  <si>
    <t>refrigerios a visitantes</t>
  </si>
  <si>
    <t>costo</t>
  </si>
  <si>
    <t>cantidad</t>
  </si>
  <si>
    <t>brocures, folletos</t>
  </si>
  <si>
    <t>mantenimiento de equipo y mobiliario de oficina</t>
  </si>
  <si>
    <t>Bienes y servicios</t>
  </si>
  <si>
    <t>24 cartuchos (6 cyan, 6 magenta, 6 yellow y 6 bblack)
24 toner (6 cyan, 6 magenta, 6 yellow y 6 black)
12 botellas de desecho
2 unidades de limpiador para pizarra acrílica 250 ml marca kores)</t>
  </si>
  <si>
    <t>Un saca puntas eléctrico.
Dos sellos con el nuevo logo (Gerencia y Sub Gerencia).
Dos marcadores indelebles punta fina.
Dos borradores de pizarra acrílica.
Dos apuntadores láser.</t>
  </si>
  <si>
    <t>otros servicios básicos</t>
  </si>
  <si>
    <t>Parqueo para vehiculos oficiales de la Gerencia cuando se requiera aisistir y participar en comisiones de coordinación interinstitucional y no se disponga de un parqueo institucional adecuado que brinde seguridad necesaria al vehículo</t>
  </si>
  <si>
    <t>CREAR CODIGO y subpartidas</t>
  </si>
  <si>
    <t>1-01-02-0-002-029</t>
  </si>
  <si>
    <t>1-01-02-0-002-036</t>
  </si>
  <si>
    <t>esta identidad no tiene esta partida</t>
  </si>
  <si>
    <t>50  fotocopias y empaste</t>
  </si>
  <si>
    <t>se coloco  en la identdad 27 y no en la 22</t>
  </si>
  <si>
    <t>se debe crear la subpartida no permite ingresar</t>
  </si>
  <si>
    <t>no permitió crear la subpartida se asigno a la identidad 24</t>
  </si>
  <si>
    <t>se asigno a esta identidad los materiales debe ir en informes</t>
  </si>
  <si>
    <t>no se pudo crear la subpartida en esta identidad</t>
  </si>
  <si>
    <t>no se pudo asignar a esta identidad solo se pudo incluir en la identidad 22</t>
  </si>
  <si>
    <t>no se pudo asignar contenido</t>
  </si>
  <si>
    <t>Equipo de comunicación</t>
  </si>
  <si>
    <t>Realizar servicios de difusión, comunicación y  promoción del Congreso Hídrico  Nacional y de la institución ante la opinión pública como institución relevante en el tema de cambio climático, la investigación y protección del recurso hídrico y la construcción de obra de riego, drenaje y protección contra inundaciones</t>
  </si>
  <si>
    <t>impresión y encuadernación</t>
  </si>
  <si>
    <t>productos de papel</t>
  </si>
  <si>
    <t>utiles y materiales de oficina</t>
  </si>
  <si>
    <t>alimentos y bebidas</t>
  </si>
  <si>
    <t>Productos de papel</t>
  </si>
  <si>
    <t>impresos</t>
  </si>
  <si>
    <t>utiles y materiales</t>
  </si>
  <si>
    <t xml:space="preserve">• Fortalecer la estructura y funcionamiento de la Institución para maximizar la eficiencia y la eficacia del accionar institucional.
• Aumentar la eficiencia en el funcionamiento de los sistemas de información institucional para fortalecer la transparencia y difusión del quehacer institucional.
• Fortalecer las capacidades técnicas institucionales para alcanzar los niveles de exigencia que demanda el reposicionamiento institucional propuesto.
• Mejorar la estrategia de coordinación y gestión institucional con actores públicos y privados para ejercer un liderazgo efectivo que contribuya a un mejor posicionamiento institucional.
• Fortalecer la estrategia de posicionamiento estratégico de la Institución para aumentar la generación de valor público en los ámbitos sustantivos institucionales.
• Lograr la sostenibilidad financiera de la Institución para asegurar la estabilidad institucional a largo plazo.
</t>
  </si>
  <si>
    <t>Gerencia General</t>
  </si>
  <si>
    <t xml:space="preserve">• Los usuarios de agua para riego y piscicultura en el DRAT recibirán un servicio en cantidad, calidad y oportunidad que les permitirá una producción más segura en un marco de variabilidad y cambio climático.
• La información generada por las investigaciones hidrogeológicas será uno de los criterios que coadyuve en la toma de decisiones en materia de protección y uso del recurso hídrico en el país.
• La habilitación de infraestructura de riego y drenaje en las distintas regiones del país permitirá una mejor adaptación de los productores y productoras a un contexto de alta competitividad y vulnerabilidad climática.
• El desarrollo de proyectos de protección contra inundaciones en alianza con la CNE y con otras instituciones permitirá anticipar pérdidas económicas para los productores de zonas climáticamente vulnerables.
</t>
  </si>
  <si>
    <t>origen del dato</t>
  </si>
  <si>
    <t>relevancia</t>
  </si>
  <si>
    <t>alta</t>
  </si>
  <si>
    <t>media</t>
  </si>
  <si>
    <t>baja</t>
  </si>
  <si>
    <t>Objetivos Específicos</t>
  </si>
  <si>
    <t>Objetivos Generales</t>
  </si>
  <si>
    <t>Ejercer la representación política de la institución como medio de posicionamiento institucional  en el ámbito nacional.</t>
  </si>
  <si>
    <t>Patricia Quirós Quirós</t>
  </si>
  <si>
    <t>Gerente General</t>
  </si>
  <si>
    <t>Dirección/Unidad Ejecutora:</t>
  </si>
  <si>
    <t>Salarios</t>
  </si>
  <si>
    <t>Coordinar  acciones para la obtención de recursos económicos, financieros y de cooperación que permita la sostenibilidad financiera, así como el desarrollo y ejecución de los servicios institucionales</t>
  </si>
  <si>
    <t xml:space="preserve">Promover una gestión eficiente y eficaz apegada a los principios éticos y de control, en cumplimiento a las normas jurídicas y éticas existentes para propiciar la realización de las actividades institucionales, el cumplimiento de la misión  y visión  </t>
  </si>
  <si>
    <t xml:space="preserve">Llevar a cabo la gestión y dirección de la institución para garantizar el logro de los propósitos institucionales </t>
  </si>
  <si>
    <t>Sueldos para Cargos Fijos</t>
  </si>
  <si>
    <t>0</t>
  </si>
  <si>
    <t>Retribución por Años Servidos</t>
  </si>
  <si>
    <t>Décimo Tercer Mes</t>
  </si>
  <si>
    <t>Salario Escolar</t>
  </si>
  <si>
    <t>Contribución Patr.al Seguro Salud CCSS</t>
  </si>
  <si>
    <t>Contribución Patronal al INA</t>
  </si>
  <si>
    <t>Contribución Patronal al FODESAF</t>
  </si>
  <si>
    <t>Contribución Patronal Banco Popular y De</t>
  </si>
  <si>
    <t>Contribución Patr. Seguro Pens. CCSS</t>
  </si>
  <si>
    <t>Aporte Patronal Rég. Oblig. Pens. Comple</t>
  </si>
  <si>
    <t>Aporte Patronal Fondo de Cap. Laboral</t>
  </si>
  <si>
    <t>Contrib.Patr. Otros Fondos Ad.Entes Pub</t>
  </si>
  <si>
    <t>Contrib.Patr.Otros Fondos Ad.Entes Priv</t>
  </si>
  <si>
    <t>Que se realice una valoración integral del sistema organizacional para garantizar el apoyo logístico</t>
  </si>
  <si>
    <t>Que se logre establecer  la totalidad de alianzas y acuerdos de cooperación requeridas para el financiamiento</t>
  </si>
  <si>
    <t>Que se logre participación  en al menos 44 actividades  de coordinación interinstitucional durante el periodo</t>
  </si>
  <si>
    <t>Total</t>
  </si>
  <si>
    <t>unidad</t>
  </si>
  <si>
    <t>Presupuesto 2019 
(colones)</t>
  </si>
  <si>
    <t xml:space="preserve">Gestionar  la totalidad de convenios y acuerdos internos y externos requeridos por las unidades ejecutoras en el año 
</t>
  </si>
  <si>
    <t xml:space="preserve">Número de Convenios y alianzas estratégicas  establecidos en el año </t>
  </si>
  <si>
    <t>Cantidad de convenios  insterinstitucionales, alianzas estratégicas  y convenios internos establecidos en el año para proyectos  de interés institucional</t>
  </si>
  <si>
    <t xml:space="preserve"> La meta se evalua de forma anual, los convenios y acuerdos se estabalecen en el año  para la realización de los proyectos, actividades y servicios  institucionales propuestos y demandados por las unidades ejecutoras, la Gerencia realiza la labor de gestión para la consecución de los mismos y facilitar el logro de objetivos y metas. 
Se considera como parte de la meta los siguientes proyectos estratégicos  PAACUME, Sistema de Control de Inundaciones en el Río Limoncito, Proyectos de Riego, Drenaje, Prevención de Inundaciones previstos en la programación plurianual, Mejoramiento y optimización de la infraestructura del DRAT, Rehabilitación de la Red Secundaria del Canal Sur, Realización de los Estudios Hidrogeológicos y Planes de Acción para el Manejo de los Acuíferos, Implementación de Sistema Integrado de Administración Financiera.
Se considera contenido presupuesto para atender la asistencia, participación y representación de la Gerencia en las siguientes instancias de coordinación: Consejo Sectorial Agropecuario, Consejo Sectorial Ambiental, Comisión Técnica de Alto Nivel (Ambiente), Comisión Técnica Interinstitucional (Senara, AyA, Minae) Feria del Agua, Día Mundial del Ambiente, Foros: Arrocero, Agua, Congresos, reuniones, mesas de trabajo, visitas a proyectos.</t>
  </si>
  <si>
    <t>Plan Operativo Anual por Unidad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</si>
</sst>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0"/>
    <numFmt numFmtId="165" formatCode="_(* #,##0_);_(* \(#,##0\);_(* &quot;-&quot;??_);_(@_)"/>
    <numFmt numFmtId="166" formatCode="_-* #,##0.00_-;\-* #,##0.00_-;_-* &quot;-&quot;??_-;_-@_-"/>
    <numFmt numFmtId="167" formatCode="&quot;₡&quot;#,##0.00"/>
  </numFmts>
  <fonts count="42" x14ac:knownFonts="1">
    <font>
      <sz val="11"/>
      <color theme="1"/>
      <name val="Calibri"/>
      <family val="2"/>
      <scheme val="minor"/>
    </font>
    <font>
      <sz val="10"/>
      <name val="Arial"/>
      <family val="2"/>
    </font>
    <font>
      <sz val="11"/>
      <color indexed="8"/>
      <name val="Calibri"/>
      <family val="2"/>
      <charset val="1"/>
    </font>
    <font>
      <sz val="12"/>
      <color indexed="8"/>
      <name val="Franklin Gothic Book"/>
      <family val="2"/>
      <charset val="1"/>
    </font>
    <font>
      <sz val="12"/>
      <name val="Franklin Gothic Book"/>
      <family val="2"/>
      <charset val="1"/>
    </font>
    <font>
      <sz val="11"/>
      <color theme="1"/>
      <name val="Calibri"/>
      <family val="2"/>
      <scheme val="minor"/>
    </font>
    <font>
      <sz val="10"/>
      <name val="Arial"/>
      <family val="2"/>
      <charset val="1"/>
    </font>
    <font>
      <sz val="14"/>
      <name val="Arial"/>
      <family val="2"/>
      <charset val="1"/>
    </font>
    <font>
      <sz val="12"/>
      <name val="Arial"/>
      <family val="2"/>
      <charset val="1"/>
    </font>
    <font>
      <b/>
      <sz val="10"/>
      <color indexed="8"/>
      <name val="Arial"/>
      <family val="2"/>
      <charset val="1"/>
    </font>
    <font>
      <sz val="10"/>
      <color indexed="8"/>
      <name val="Arial"/>
      <family val="2"/>
      <charset val="1"/>
    </font>
    <font>
      <sz val="10"/>
      <color indexed="62"/>
      <name val="Arial"/>
      <family val="2"/>
      <charset val="1"/>
    </font>
    <font>
      <sz val="10"/>
      <color indexed="10"/>
      <name val="Arial"/>
      <family val="2"/>
      <charset val="1"/>
    </font>
    <font>
      <b/>
      <sz val="10"/>
      <color indexed="10"/>
      <name val="Arial"/>
      <family val="2"/>
      <charset val="1"/>
    </font>
    <font>
      <b/>
      <i/>
      <sz val="10"/>
      <name val="Arial"/>
      <family val="2"/>
      <charset val="1"/>
    </font>
    <font>
      <b/>
      <sz val="10"/>
      <name val="Arial"/>
      <family val="2"/>
      <charset val="1"/>
    </font>
    <font>
      <sz val="12"/>
      <name val="Franklin Gothic Book"/>
      <family val="2"/>
    </font>
    <font>
      <b/>
      <sz val="12"/>
      <name val="Franklin Gothic Book"/>
      <family val="2"/>
    </font>
    <font>
      <sz val="12"/>
      <color theme="0"/>
      <name val="Franklin Gothic Book"/>
      <family val="2"/>
    </font>
    <font>
      <sz val="9"/>
      <color indexed="81"/>
      <name val="Tahoma"/>
      <family val="2"/>
    </font>
    <font>
      <b/>
      <sz val="9"/>
      <color indexed="81"/>
      <name val="Tahoma"/>
      <family val="2"/>
    </font>
    <font>
      <sz val="14"/>
      <color indexed="81"/>
      <name val="Tahoma"/>
      <family val="2"/>
    </font>
    <font>
      <b/>
      <sz val="14"/>
      <color indexed="81"/>
      <name val="Tahoma"/>
      <family val="2"/>
    </font>
    <font>
      <b/>
      <sz val="12"/>
      <name val="Calibri"/>
      <family val="2"/>
    </font>
    <font>
      <sz val="10"/>
      <name val="Calibri"/>
      <family val="2"/>
    </font>
    <font>
      <b/>
      <sz val="10"/>
      <name val="Calibri"/>
      <family val="2"/>
    </font>
    <font>
      <b/>
      <sz val="10"/>
      <color indexed="10"/>
      <name val="Calibri"/>
      <family val="2"/>
    </font>
    <font>
      <sz val="10"/>
      <color indexed="10"/>
      <name val="Calibri"/>
      <family val="2"/>
    </font>
    <font>
      <b/>
      <sz val="8"/>
      <color indexed="81"/>
      <name val="Tahoma"/>
      <family val="2"/>
    </font>
    <font>
      <sz val="8"/>
      <color indexed="81"/>
      <name val="Tahoma"/>
      <family val="2"/>
    </font>
    <font>
      <b/>
      <sz val="10"/>
      <color rgb="FFFF0000"/>
      <name val="Arial"/>
      <family val="2"/>
    </font>
    <font>
      <sz val="10"/>
      <color rgb="FFFF0000"/>
      <name val="Arial"/>
      <family val="2"/>
      <charset val="1"/>
    </font>
    <font>
      <sz val="10"/>
      <color rgb="FFFF0000"/>
      <name val="Arial"/>
      <family val="2"/>
    </font>
    <font>
      <sz val="12"/>
      <color rgb="FFFF0000"/>
      <name val="Arial"/>
      <family val="2"/>
      <charset val="1"/>
    </font>
    <font>
      <sz val="10"/>
      <color theme="8" tint="-0.499984740745262"/>
      <name val="Arial"/>
      <family val="2"/>
    </font>
    <font>
      <sz val="12"/>
      <color theme="4"/>
      <name val="Franklin Gothic Book"/>
      <family val="2"/>
      <charset val="1"/>
    </font>
    <font>
      <sz val="14"/>
      <name val="Arial"/>
      <family val="2"/>
    </font>
    <font>
      <b/>
      <sz val="10"/>
      <name val="Arial"/>
      <family val="2"/>
    </font>
    <font>
      <b/>
      <i/>
      <sz val="10"/>
      <name val="Arial"/>
      <family val="2"/>
    </font>
    <font>
      <b/>
      <sz val="12"/>
      <color theme="1"/>
      <name val="Franklin Gothic Book"/>
      <family val="2"/>
    </font>
    <font>
      <sz val="12"/>
      <color theme="1"/>
      <name val="Franklin Gothic Book"/>
      <family val="2"/>
    </font>
    <font>
      <sz val="12"/>
      <color indexed="8"/>
      <name val="Franklin Gothic Book"/>
      <family val="2"/>
    </font>
  </fonts>
  <fills count="15">
    <fill>
      <patternFill patternType="none"/>
    </fill>
    <fill>
      <patternFill patternType="gray125"/>
    </fill>
    <fill>
      <patternFill patternType="solid">
        <fgColor theme="3" tint="0.79998168889431442"/>
        <bgColor indexed="64"/>
      </patternFill>
    </fill>
    <fill>
      <patternFill patternType="solid">
        <fgColor indexed="13"/>
        <bgColor indexed="34"/>
      </patternFill>
    </fill>
    <fill>
      <patternFill patternType="solid">
        <fgColor indexed="43"/>
        <bgColor indexed="26"/>
      </patternFill>
    </fill>
    <fill>
      <patternFill patternType="solid">
        <fgColor indexed="22"/>
        <bgColor indexed="31"/>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indexed="42"/>
        <bgColor indexed="64"/>
      </patternFill>
    </fill>
    <fill>
      <patternFill patternType="solid">
        <fgColor indexed="41"/>
        <bgColor indexed="64"/>
      </patternFill>
    </fill>
    <fill>
      <patternFill patternType="solid">
        <fgColor rgb="FFFFC00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39997558519241921"/>
        <bgColor indexed="26"/>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style="thin">
        <color indexed="64"/>
      </top>
      <bottom style="thin">
        <color indexed="64"/>
      </bottom>
      <diagonal/>
    </border>
    <border>
      <left style="thin">
        <color indexed="8"/>
      </left>
      <right/>
      <top style="thin">
        <color indexed="8"/>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8"/>
      </left>
      <right style="thin">
        <color indexed="8"/>
      </right>
      <top/>
      <bottom style="thin">
        <color indexed="8"/>
      </bottom>
      <diagonal/>
    </border>
    <border>
      <left/>
      <right/>
      <top style="thin">
        <color indexed="64"/>
      </top>
      <bottom/>
      <diagonal/>
    </border>
    <border>
      <left/>
      <right style="thin">
        <color indexed="8"/>
      </right>
      <top style="thin">
        <color indexed="8"/>
      </top>
      <bottom style="thin">
        <color indexed="8"/>
      </bottom>
      <diagonal/>
    </border>
    <border>
      <left style="thin">
        <color indexed="8"/>
      </left>
      <right/>
      <top/>
      <bottom/>
      <diagonal/>
    </border>
    <border>
      <left/>
      <right style="thin">
        <color indexed="8"/>
      </right>
      <top/>
      <bottom style="thin">
        <color indexed="8"/>
      </bottom>
      <diagonal/>
    </border>
    <border>
      <left/>
      <right style="thin">
        <color indexed="8"/>
      </right>
      <top/>
      <bottom/>
      <diagonal/>
    </border>
    <border>
      <left style="thin">
        <color indexed="8"/>
      </left>
      <right/>
      <top/>
      <bottom style="thin">
        <color indexed="8"/>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0" fontId="1" fillId="0" borderId="0"/>
    <xf numFmtId="43" fontId="1" fillId="0" borderId="0" applyFont="0" applyFill="0" applyBorder="0" applyAlignment="0" applyProtection="0"/>
    <xf numFmtId="0" fontId="2" fillId="0" borderId="0"/>
    <xf numFmtId="0" fontId="2" fillId="0" borderId="0"/>
    <xf numFmtId="9" fontId="5" fillId="0" borderId="0" applyFont="0" applyFill="0" applyBorder="0" applyAlignment="0" applyProtection="0"/>
    <xf numFmtId="0" fontId="1" fillId="0" borderId="0"/>
  </cellStyleXfs>
  <cellXfs count="417">
    <xf numFmtId="0" fontId="0" fillId="0" borderId="0" xfId="0"/>
    <xf numFmtId="0" fontId="1" fillId="0" borderId="0" xfId="1"/>
    <xf numFmtId="0" fontId="1" fillId="0" borderId="0" xfId="1" applyFill="1" applyBorder="1"/>
    <xf numFmtId="0" fontId="1" fillId="0" borderId="0" xfId="1" applyFill="1" applyBorder="1" applyAlignment="1">
      <alignment horizontal="center"/>
    </xf>
    <xf numFmtId="0" fontId="1" fillId="0" borderId="0" xfId="1" applyFill="1" applyBorder="1" applyAlignment="1">
      <alignment vertical="top"/>
    </xf>
    <xf numFmtId="0" fontId="1" fillId="0" borderId="0" xfId="1" applyFill="1" applyBorder="1" applyAlignment="1">
      <alignment wrapText="1"/>
    </xf>
    <xf numFmtId="0" fontId="1" fillId="0" borderId="0" xfId="1" applyFill="1" applyBorder="1" applyAlignment="1">
      <alignment vertical="top" wrapText="1"/>
    </xf>
    <xf numFmtId="0" fontId="1" fillId="0" borderId="0" xfId="1" applyAlignment="1">
      <alignment wrapText="1"/>
    </xf>
    <xf numFmtId="0" fontId="3" fillId="3" borderId="6" xfId="3" applyFont="1" applyFill="1" applyBorder="1" applyAlignment="1">
      <alignment horizontal="left" vertical="top" wrapText="1"/>
    </xf>
    <xf numFmtId="0" fontId="8" fillId="5" borderId="6" xfId="1" applyFont="1" applyFill="1" applyBorder="1" applyAlignment="1">
      <alignment horizontal="left" vertical="center" wrapText="1"/>
    </xf>
    <xf numFmtId="0" fontId="8" fillId="5" borderId="6" xfId="1" applyFont="1" applyFill="1" applyBorder="1" applyAlignment="1">
      <alignment horizontal="center" vertical="center" wrapText="1"/>
    </xf>
    <xf numFmtId="49" fontId="6" fillId="0" borderId="6" xfId="1" applyNumberFormat="1" applyFont="1" applyFill="1" applyBorder="1" applyAlignment="1">
      <alignment wrapText="1"/>
    </xf>
    <xf numFmtId="49" fontId="6" fillId="0" borderId="6" xfId="1" applyNumberFormat="1" applyFont="1" applyFill="1" applyBorder="1"/>
    <xf numFmtId="49" fontId="6" fillId="0" borderId="6" xfId="1" applyNumberFormat="1" applyFont="1" applyFill="1" applyBorder="1" applyAlignment="1">
      <alignment horizontal="center"/>
    </xf>
    <xf numFmtId="4" fontId="1" fillId="0" borderId="6" xfId="1" applyNumberFormat="1" applyFill="1" applyBorder="1"/>
    <xf numFmtId="49" fontId="9" fillId="0" borderId="6" xfId="1" applyNumberFormat="1" applyFont="1" applyFill="1" applyBorder="1" applyAlignment="1">
      <alignment vertical="top" wrapText="1"/>
    </xf>
    <xf numFmtId="49" fontId="9" fillId="0" borderId="6" xfId="1" applyNumberFormat="1" applyFont="1" applyFill="1" applyBorder="1" applyAlignment="1">
      <alignment vertical="top"/>
    </xf>
    <xf numFmtId="0" fontId="10" fillId="0" borderId="6" xfId="1" applyFont="1" applyFill="1" applyBorder="1" applyAlignment="1">
      <alignment vertical="top"/>
    </xf>
    <xf numFmtId="0" fontId="9" fillId="0" borderId="6" xfId="1" applyFont="1" applyFill="1" applyBorder="1" applyAlignment="1">
      <alignment vertical="top"/>
    </xf>
    <xf numFmtId="4" fontId="9" fillId="0" borderId="6" xfId="1" applyNumberFormat="1" applyFont="1" applyFill="1" applyBorder="1" applyAlignment="1">
      <alignment vertical="top"/>
    </xf>
    <xf numFmtId="49" fontId="11" fillId="0" borderId="6" xfId="1" applyNumberFormat="1" applyFont="1" applyFill="1" applyBorder="1" applyAlignment="1">
      <alignment wrapText="1"/>
    </xf>
    <xf numFmtId="49" fontId="11" fillId="0" borderId="6" xfId="1" applyNumberFormat="1" applyFont="1" applyFill="1" applyBorder="1"/>
    <xf numFmtId="49" fontId="11" fillId="0" borderId="6" xfId="1" applyNumberFormat="1" applyFont="1" applyFill="1" applyBorder="1" applyAlignment="1">
      <alignment horizontal="center"/>
    </xf>
    <xf numFmtId="4" fontId="11" fillId="0" borderId="6" xfId="1" applyNumberFormat="1" applyFont="1" applyFill="1" applyBorder="1"/>
    <xf numFmtId="49" fontId="12" fillId="0" borderId="6" xfId="1" applyNumberFormat="1" applyFont="1" applyFill="1" applyBorder="1" applyAlignment="1">
      <alignment wrapText="1"/>
    </xf>
    <xf numFmtId="49" fontId="12" fillId="0" borderId="6" xfId="1" applyNumberFormat="1" applyFont="1" applyFill="1" applyBorder="1"/>
    <xf numFmtId="49" fontId="12" fillId="0" borderId="6" xfId="1" applyNumberFormat="1" applyFont="1" applyFill="1" applyBorder="1" applyAlignment="1">
      <alignment horizontal="center"/>
    </xf>
    <xf numFmtId="4" fontId="12" fillId="0" borderId="6" xfId="1" applyNumberFormat="1" applyFont="1" applyFill="1" applyBorder="1"/>
    <xf numFmtId="49" fontId="13" fillId="0" borderId="6" xfId="1" applyNumberFormat="1" applyFont="1" applyFill="1" applyBorder="1" applyAlignment="1">
      <alignment vertical="top" wrapText="1"/>
    </xf>
    <xf numFmtId="49" fontId="13" fillId="0" borderId="6" xfId="1" applyNumberFormat="1" applyFont="1" applyFill="1" applyBorder="1" applyAlignment="1">
      <alignment vertical="top"/>
    </xf>
    <xf numFmtId="0" fontId="13" fillId="0" borderId="6" xfId="1" applyFont="1" applyFill="1" applyBorder="1" applyAlignment="1">
      <alignment vertical="top"/>
    </xf>
    <xf numFmtId="4" fontId="13" fillId="0" borderId="6" xfId="1" applyNumberFormat="1" applyFont="1" applyFill="1" applyBorder="1" applyAlignment="1">
      <alignment vertical="top"/>
    </xf>
    <xf numFmtId="0" fontId="14" fillId="0" borderId="0" xfId="1" applyFont="1" applyFill="1" applyBorder="1" applyAlignment="1">
      <alignment horizontal="left" wrapText="1"/>
    </xf>
    <xf numFmtId="0" fontId="14" fillId="0" borderId="0" xfId="1" applyFont="1" applyFill="1" applyBorder="1" applyAlignment="1">
      <alignment horizontal="left"/>
    </xf>
    <xf numFmtId="4" fontId="15" fillId="0" borderId="6" xfId="1" applyNumberFormat="1" applyFont="1" applyFill="1" applyBorder="1"/>
    <xf numFmtId="0" fontId="15" fillId="0" borderId="0" xfId="1" applyFont="1" applyFill="1" applyBorder="1"/>
    <xf numFmtId="0" fontId="6" fillId="0" borderId="6" xfId="1" applyFont="1" applyFill="1" applyBorder="1" applyAlignment="1">
      <alignment horizontal="center" wrapText="1"/>
    </xf>
    <xf numFmtId="0" fontId="1" fillId="0" borderId="6" xfId="1" applyFill="1" applyBorder="1" applyAlignment="1">
      <alignment horizontal="center"/>
    </xf>
    <xf numFmtId="0" fontId="6" fillId="0" borderId="6" xfId="1" applyFont="1" applyFill="1" applyBorder="1" applyAlignment="1">
      <alignment horizontal="center" textRotation="90"/>
    </xf>
    <xf numFmtId="4" fontId="1" fillId="0" borderId="0" xfId="1" applyNumberFormat="1"/>
    <xf numFmtId="1" fontId="16" fillId="0" borderId="0" xfId="0" applyNumberFormat="1" applyFont="1" applyFill="1" applyAlignment="1">
      <alignment horizontal="center"/>
    </xf>
    <xf numFmtId="0" fontId="16" fillId="0" borderId="0" xfId="0" applyFont="1" applyFill="1"/>
    <xf numFmtId="0" fontId="17" fillId="0" borderId="0" xfId="0" applyFont="1" applyFill="1" applyAlignment="1">
      <alignment horizontal="center"/>
    </xf>
    <xf numFmtId="10" fontId="17" fillId="0" borderId="0" xfId="0" applyNumberFormat="1" applyFont="1" applyFill="1" applyAlignment="1">
      <alignment horizontal="center"/>
    </xf>
    <xf numFmtId="0" fontId="17" fillId="0" borderId="0" xfId="0" applyFont="1" applyFill="1" applyAlignment="1">
      <alignment horizontal="left"/>
    </xf>
    <xf numFmtId="0" fontId="17" fillId="0" borderId="0" xfId="0" applyFont="1" applyFill="1"/>
    <xf numFmtId="0" fontId="17" fillId="0" borderId="0" xfId="0" applyFont="1" applyFill="1" applyAlignment="1"/>
    <xf numFmtId="10" fontId="16" fillId="0" borderId="0" xfId="0" applyNumberFormat="1" applyFont="1" applyFill="1"/>
    <xf numFmtId="0" fontId="16" fillId="0" borderId="0" xfId="0" applyFont="1" applyFill="1" applyAlignment="1">
      <alignment vertical="top"/>
    </xf>
    <xf numFmtId="0" fontId="17" fillId="0" borderId="0" xfId="0" applyFont="1" applyFill="1" applyBorder="1" applyAlignment="1">
      <alignment vertical="center" wrapText="1"/>
    </xf>
    <xf numFmtId="0" fontId="17" fillId="0" borderId="11" xfId="0" applyFont="1" applyFill="1" applyBorder="1" applyAlignment="1">
      <alignment horizontal="center" vertical="center" wrapText="1"/>
    </xf>
    <xf numFmtId="0" fontId="17" fillId="0" borderId="11" xfId="0" applyFont="1" applyFill="1" applyBorder="1" applyAlignment="1">
      <alignment vertical="center" wrapText="1"/>
    </xf>
    <xf numFmtId="0" fontId="17" fillId="0" borderId="1" xfId="0" applyFont="1" applyFill="1" applyBorder="1" applyAlignment="1">
      <alignment horizontal="center" vertical="top" wrapText="1"/>
    </xf>
    <xf numFmtId="0" fontId="17" fillId="0" borderId="2" xfId="0" applyFont="1" applyFill="1" applyBorder="1" applyAlignment="1">
      <alignment horizontal="center" vertical="center" wrapText="1"/>
    </xf>
    <xf numFmtId="1" fontId="16" fillId="0" borderId="1" xfId="0" applyNumberFormat="1" applyFont="1" applyFill="1" applyBorder="1" applyAlignment="1">
      <alignment horizontal="center" vertical="top"/>
    </xf>
    <xf numFmtId="0" fontId="16" fillId="0" borderId="1" xfId="0" applyFont="1" applyFill="1" applyBorder="1" applyAlignment="1">
      <alignment vertical="top" wrapText="1"/>
    </xf>
    <xf numFmtId="0" fontId="16" fillId="0" borderId="1" xfId="0" applyFont="1" applyFill="1" applyBorder="1" applyAlignment="1">
      <alignment vertical="top"/>
    </xf>
    <xf numFmtId="0" fontId="16" fillId="0" borderId="2" xfId="0" applyFont="1" applyFill="1" applyBorder="1" applyAlignment="1">
      <alignment horizontal="justify" vertical="top" wrapText="1"/>
    </xf>
    <xf numFmtId="0" fontId="16" fillId="0" borderId="1" xfId="0" applyFont="1" applyFill="1" applyBorder="1" applyAlignment="1">
      <alignment horizontal="center" vertical="top"/>
    </xf>
    <xf numFmtId="4" fontId="16" fillId="0" borderId="1" xfId="0" applyNumberFormat="1" applyFont="1" applyFill="1" applyBorder="1" applyAlignment="1">
      <alignment vertical="top"/>
    </xf>
    <xf numFmtId="10" fontId="16" fillId="0" borderId="1" xfId="5" applyNumberFormat="1" applyFont="1" applyFill="1" applyBorder="1" applyAlignment="1">
      <alignment horizontal="center" vertical="top"/>
    </xf>
    <xf numFmtId="0" fontId="16" fillId="0" borderId="1" xfId="4" applyFont="1" applyFill="1" applyBorder="1" applyAlignment="1">
      <alignment horizontal="left" vertical="top" wrapText="1"/>
    </xf>
    <xf numFmtId="0" fontId="16" fillId="0" borderId="1" xfId="4" applyFont="1" applyFill="1" applyBorder="1" applyAlignment="1">
      <alignment horizontal="justify" vertical="top" wrapText="1"/>
    </xf>
    <xf numFmtId="4" fontId="16" fillId="0" borderId="1" xfId="4" applyNumberFormat="1" applyFont="1" applyFill="1" applyBorder="1" applyAlignment="1">
      <alignment horizontal="justify" vertical="top" wrapText="1"/>
    </xf>
    <xf numFmtId="1" fontId="16" fillId="0" borderId="1" xfId="0" applyNumberFormat="1" applyFont="1" applyFill="1" applyBorder="1" applyAlignment="1">
      <alignment horizontal="center"/>
    </xf>
    <xf numFmtId="0" fontId="16" fillId="0" borderId="1" xfId="0" applyFont="1" applyFill="1" applyBorder="1"/>
    <xf numFmtId="0" fontId="17" fillId="0" borderId="1" xfId="0" applyFont="1" applyFill="1" applyBorder="1" applyAlignment="1">
      <alignment vertical="top"/>
    </xf>
    <xf numFmtId="0" fontId="18" fillId="0" borderId="0" xfId="0" applyFont="1" applyFill="1" applyAlignment="1">
      <alignment vertical="top"/>
    </xf>
    <xf numFmtId="4" fontId="18" fillId="0" borderId="0" xfId="0" applyNumberFormat="1" applyFont="1" applyFill="1" applyAlignment="1">
      <alignment vertical="top"/>
    </xf>
    <xf numFmtId="49" fontId="7" fillId="0" borderId="0" xfId="1" applyNumberFormat="1" applyFont="1" applyFill="1" applyBorder="1" applyAlignment="1">
      <alignment horizontal="center"/>
    </xf>
    <xf numFmtId="49" fontId="6" fillId="8" borderId="6" xfId="1" applyNumberFormat="1" applyFont="1" applyFill="1" applyBorder="1" applyAlignment="1">
      <alignment wrapText="1"/>
    </xf>
    <xf numFmtId="49" fontId="6" fillId="8" borderId="6" xfId="1" applyNumberFormat="1" applyFont="1" applyFill="1" applyBorder="1"/>
    <xf numFmtId="49" fontId="6" fillId="8" borderId="6" xfId="1" applyNumberFormat="1" applyFont="1" applyFill="1" applyBorder="1" applyAlignment="1">
      <alignment horizontal="center"/>
    </xf>
    <xf numFmtId="49" fontId="11" fillId="0" borderId="5" xfId="1" applyNumberFormat="1" applyFont="1" applyFill="1" applyBorder="1" applyAlignment="1">
      <alignment wrapText="1"/>
    </xf>
    <xf numFmtId="49" fontId="9" fillId="0" borderId="1" xfId="1" applyNumberFormat="1" applyFont="1" applyFill="1" applyBorder="1" applyAlignment="1">
      <alignment vertical="top" wrapText="1"/>
    </xf>
    <xf numFmtId="0" fontId="1" fillId="0" borderId="1" xfId="1" applyBorder="1" applyAlignment="1">
      <alignment vertical="top" wrapText="1"/>
    </xf>
    <xf numFmtId="49" fontId="9" fillId="0" borderId="1" xfId="1" applyNumberFormat="1" applyFont="1" applyFill="1" applyBorder="1" applyAlignment="1">
      <alignment vertical="top"/>
    </xf>
    <xf numFmtId="0" fontId="9" fillId="0" borderId="1" xfId="1" applyFont="1" applyFill="1" applyBorder="1" applyAlignment="1">
      <alignment vertical="top"/>
    </xf>
    <xf numFmtId="0" fontId="9" fillId="0" borderId="19" xfId="1" applyFont="1" applyFill="1" applyBorder="1" applyAlignment="1">
      <alignment vertical="top"/>
    </xf>
    <xf numFmtId="49" fontId="9" fillId="0" borderId="0" xfId="1" applyNumberFormat="1" applyFont="1" applyFill="1" applyBorder="1" applyAlignment="1">
      <alignment vertical="top" wrapText="1"/>
    </xf>
    <xf numFmtId="49" fontId="9" fillId="0" borderId="0" xfId="1" applyNumberFormat="1" applyFont="1" applyFill="1" applyBorder="1" applyAlignment="1">
      <alignment vertical="top"/>
    </xf>
    <xf numFmtId="0" fontId="9" fillId="0" borderId="0" xfId="1" applyFont="1" applyFill="1" applyBorder="1" applyAlignment="1">
      <alignment vertical="top"/>
    </xf>
    <xf numFmtId="4" fontId="9" fillId="0" borderId="0" xfId="1" applyNumberFormat="1" applyFont="1" applyFill="1" applyBorder="1" applyAlignment="1">
      <alignment vertical="top"/>
    </xf>
    <xf numFmtId="49" fontId="12" fillId="2" borderId="6" xfId="1" applyNumberFormat="1" applyFont="1" applyFill="1" applyBorder="1"/>
    <xf numFmtId="0" fontId="3" fillId="3" borderId="5" xfId="3" applyFont="1" applyFill="1" applyBorder="1" applyAlignment="1">
      <alignment horizontal="left" vertical="top" wrapText="1"/>
    </xf>
    <xf numFmtId="49" fontId="9" fillId="0" borderId="2" xfId="1" applyNumberFormat="1" applyFont="1" applyFill="1" applyBorder="1" applyAlignment="1">
      <alignment vertical="top"/>
    </xf>
    <xf numFmtId="49" fontId="6" fillId="0" borderId="9" xfId="1" applyNumberFormat="1" applyFont="1" applyFill="1" applyBorder="1" applyAlignment="1">
      <alignment wrapText="1"/>
    </xf>
    <xf numFmtId="0" fontId="1" fillId="0" borderId="2" xfId="1" applyBorder="1" applyAlignment="1">
      <alignment vertical="top" wrapText="1"/>
    </xf>
    <xf numFmtId="49" fontId="6" fillId="0" borderId="1" xfId="1" applyNumberFormat="1" applyFont="1" applyFill="1" applyBorder="1" applyAlignment="1">
      <alignment wrapText="1"/>
    </xf>
    <xf numFmtId="0" fontId="4" fillId="4" borderId="1" xfId="4" applyFont="1" applyFill="1" applyBorder="1" applyAlignment="1">
      <alignment horizontal="left" vertical="top" wrapText="1"/>
    </xf>
    <xf numFmtId="49" fontId="12" fillId="2" borderId="6" xfId="1" applyNumberFormat="1" applyFont="1" applyFill="1" applyBorder="1" applyAlignment="1">
      <alignment wrapText="1"/>
    </xf>
    <xf numFmtId="0" fontId="3" fillId="0" borderId="5" xfId="3" applyFont="1" applyFill="1" applyBorder="1" applyAlignment="1">
      <alignment horizontal="left" vertical="top" wrapText="1"/>
    </xf>
    <xf numFmtId="0" fontId="4" fillId="0" borderId="1" xfId="4" applyFont="1" applyFill="1" applyBorder="1" applyAlignment="1">
      <alignment horizontal="left" vertical="top" wrapText="1"/>
    </xf>
    <xf numFmtId="0" fontId="1" fillId="0" borderId="1" xfId="1" applyFill="1" applyBorder="1" applyAlignment="1">
      <alignment vertical="top" wrapText="1"/>
    </xf>
    <xf numFmtId="0" fontId="1" fillId="0" borderId="1" xfId="1" applyFill="1" applyBorder="1" applyAlignment="1">
      <alignment vertical="top"/>
    </xf>
    <xf numFmtId="0" fontId="8" fillId="0" borderId="6" xfId="1" applyFont="1" applyFill="1" applyBorder="1" applyAlignment="1">
      <alignment horizontal="left" vertical="center" wrapText="1"/>
    </xf>
    <xf numFmtId="0" fontId="8" fillId="0" borderId="6" xfId="1" applyFont="1" applyFill="1" applyBorder="1" applyAlignment="1">
      <alignment horizontal="center" vertical="center" wrapText="1"/>
    </xf>
    <xf numFmtId="0" fontId="8" fillId="0" borderId="0" xfId="1" applyFont="1" applyFill="1" applyBorder="1" applyAlignment="1">
      <alignment horizontal="center" vertical="center" wrapText="1"/>
    </xf>
    <xf numFmtId="4" fontId="1" fillId="8" borderId="0" xfId="1" applyNumberFormat="1" applyFill="1" applyBorder="1"/>
    <xf numFmtId="4" fontId="1" fillId="0" borderId="0" xfId="1" applyNumberFormat="1" applyFill="1" applyBorder="1"/>
    <xf numFmtId="4" fontId="11" fillId="0" borderId="0" xfId="1" applyNumberFormat="1" applyFont="1" applyFill="1" applyBorder="1"/>
    <xf numFmtId="4" fontId="12" fillId="0" borderId="0" xfId="1" applyNumberFormat="1" applyFont="1" applyFill="1" applyBorder="1"/>
    <xf numFmtId="4" fontId="13" fillId="0" borderId="0" xfId="1" applyNumberFormat="1" applyFont="1" applyFill="1" applyBorder="1" applyAlignment="1">
      <alignment vertical="top"/>
    </xf>
    <xf numFmtId="4" fontId="15" fillId="0" borderId="0" xfId="1" applyNumberFormat="1" applyFont="1" applyFill="1" applyBorder="1"/>
    <xf numFmtId="49" fontId="7" fillId="0" borderId="0" xfId="1" applyNumberFormat="1" applyFont="1" applyFill="1" applyBorder="1" applyAlignment="1">
      <alignment horizontal="center"/>
    </xf>
    <xf numFmtId="49" fontId="7" fillId="0" borderId="0" xfId="1" applyNumberFormat="1" applyFont="1" applyFill="1" applyBorder="1" applyAlignment="1">
      <alignment horizontal="center"/>
    </xf>
    <xf numFmtId="0" fontId="24" fillId="0" borderId="0" xfId="0" applyFont="1"/>
    <xf numFmtId="0" fontId="24" fillId="0" borderId="0" xfId="0" applyFont="1" applyFill="1" applyBorder="1"/>
    <xf numFmtId="0" fontId="24" fillId="0" borderId="0" xfId="0" applyFont="1" applyFill="1" applyBorder="1" applyAlignment="1">
      <alignment horizontal="center"/>
    </xf>
    <xf numFmtId="0" fontId="24" fillId="0" borderId="0" xfId="0" applyFont="1" applyAlignment="1">
      <alignment horizontal="center"/>
    </xf>
    <xf numFmtId="0" fontId="25" fillId="9" borderId="1" xfId="0" applyFont="1" applyFill="1" applyBorder="1" applyAlignment="1" applyProtection="1">
      <alignment horizontal="center"/>
      <protection locked="0"/>
    </xf>
    <xf numFmtId="164" fontId="25" fillId="9" borderId="1" xfId="0" applyNumberFormat="1" applyFont="1" applyFill="1" applyBorder="1" applyAlignment="1" applyProtection="1">
      <alignment horizontal="center"/>
      <protection locked="0"/>
    </xf>
    <xf numFmtId="0" fontId="25" fillId="10" borderId="1" xfId="0" applyFont="1" applyFill="1" applyBorder="1" applyAlignment="1">
      <alignment horizontal="center"/>
    </xf>
    <xf numFmtId="0" fontId="25" fillId="10" borderId="8" xfId="0" applyFont="1" applyFill="1" applyBorder="1" applyAlignment="1">
      <alignment horizontal="center"/>
    </xf>
    <xf numFmtId="0" fontId="26" fillId="10" borderId="1" xfId="0" applyFont="1" applyFill="1" applyBorder="1" applyAlignment="1">
      <alignment horizontal="center"/>
    </xf>
    <xf numFmtId="0" fontId="26" fillId="10" borderId="8" xfId="0" applyFont="1" applyFill="1" applyBorder="1" applyAlignment="1">
      <alignment horizontal="center"/>
    </xf>
    <xf numFmtId="0" fontId="24" fillId="0" borderId="4" xfId="0" applyFont="1" applyFill="1" applyBorder="1" applyProtection="1">
      <protection locked="0"/>
    </xf>
    <xf numFmtId="0" fontId="24" fillId="9" borderId="4" xfId="0" applyFont="1" applyFill="1" applyBorder="1" applyAlignment="1" applyProtection="1">
      <alignment horizontal="center"/>
      <protection locked="0"/>
    </xf>
    <xf numFmtId="0" fontId="24" fillId="9" borderId="0" xfId="0" applyFont="1" applyFill="1" applyAlignment="1" applyProtection="1">
      <alignment horizontal="center"/>
      <protection locked="0"/>
    </xf>
    <xf numFmtId="1" fontId="24" fillId="0" borderId="4" xfId="0" applyNumberFormat="1" applyFont="1" applyFill="1" applyBorder="1" applyAlignment="1" applyProtection="1">
      <alignment horizontal="center"/>
      <protection locked="0"/>
    </xf>
    <xf numFmtId="9" fontId="24" fillId="9" borderId="0" xfId="0" applyNumberFormat="1" applyFont="1" applyFill="1" applyAlignment="1" applyProtection="1">
      <alignment horizontal="center"/>
      <protection locked="0"/>
    </xf>
    <xf numFmtId="0" fontId="24" fillId="0" borderId="4" xfId="0" applyFont="1" applyFill="1" applyBorder="1" applyAlignment="1" applyProtection="1">
      <alignment horizontal="center"/>
      <protection locked="0"/>
    </xf>
    <xf numFmtId="165" fontId="24" fillId="9" borderId="0" xfId="2" applyNumberFormat="1" applyFont="1" applyFill="1" applyAlignment="1" applyProtection="1">
      <alignment horizontal="center"/>
      <protection locked="0"/>
    </xf>
    <xf numFmtId="165" fontId="24" fillId="9" borderId="4" xfId="2" applyNumberFormat="1" applyFont="1" applyFill="1" applyBorder="1" applyAlignment="1" applyProtection="1">
      <alignment horizontal="center"/>
      <protection locked="0"/>
    </xf>
    <xf numFmtId="165" fontId="24" fillId="9" borderId="4" xfId="2" applyNumberFormat="1" applyFont="1" applyFill="1" applyBorder="1" applyProtection="1">
      <protection locked="0"/>
    </xf>
    <xf numFmtId="9" fontId="24" fillId="0" borderId="4" xfId="0" applyNumberFormat="1" applyFont="1" applyBorder="1" applyAlignment="1">
      <alignment horizontal="center"/>
    </xf>
    <xf numFmtId="165" fontId="24" fillId="10" borderId="16" xfId="0" applyNumberFormat="1" applyFont="1" applyFill="1" applyBorder="1"/>
    <xf numFmtId="9" fontId="27" fillId="0" borderId="4" xfId="0" applyNumberFormat="1" applyFont="1" applyBorder="1" applyAlignment="1">
      <alignment horizontal="center"/>
    </xf>
    <xf numFmtId="165" fontId="27" fillId="10" borderId="16" xfId="0" applyNumberFormat="1" applyFont="1" applyFill="1" applyBorder="1"/>
    <xf numFmtId="165" fontId="24" fillId="0" borderId="0" xfId="0" applyNumberFormat="1" applyFont="1"/>
    <xf numFmtId="0" fontId="24" fillId="0" borderId="4" xfId="0" applyFont="1" applyFill="1" applyBorder="1" applyAlignment="1" applyProtection="1">
      <alignment vertical="center"/>
      <protection locked="0"/>
    </xf>
    <xf numFmtId="0" fontId="24" fillId="9" borderId="0" xfId="0" applyFont="1" applyFill="1" applyAlignment="1" applyProtection="1">
      <alignment horizontal="center" vertical="center"/>
      <protection locked="0"/>
    </xf>
    <xf numFmtId="1" fontId="25" fillId="9" borderId="1" xfId="0" applyNumberFormat="1" applyFont="1" applyFill="1" applyBorder="1" applyAlignment="1" applyProtection="1">
      <alignment horizontal="center"/>
      <protection locked="0"/>
    </xf>
    <xf numFmtId="9" fontId="25" fillId="9" borderId="12" xfId="0" applyNumberFormat="1" applyFont="1" applyFill="1" applyBorder="1" applyAlignment="1" applyProtection="1">
      <alignment horizontal="center"/>
      <protection locked="0"/>
    </xf>
    <xf numFmtId="165" fontId="25" fillId="9" borderId="1" xfId="2" applyNumberFormat="1" applyFont="1" applyFill="1" applyBorder="1" applyAlignment="1" applyProtection="1">
      <alignment horizontal="center"/>
      <protection locked="0"/>
    </xf>
    <xf numFmtId="165" fontId="25" fillId="9" borderId="1" xfId="2" applyNumberFormat="1" applyFont="1" applyFill="1" applyBorder="1" applyProtection="1">
      <protection locked="0"/>
    </xf>
    <xf numFmtId="9" fontId="25" fillId="10" borderId="1" xfId="0" applyNumberFormat="1" applyFont="1" applyFill="1" applyBorder="1" applyAlignment="1" applyProtection="1">
      <alignment horizontal="center"/>
      <protection locked="0"/>
    </xf>
    <xf numFmtId="165" fontId="25" fillId="10" borderId="8" xfId="0" applyNumberFormat="1" applyFont="1" applyFill="1" applyBorder="1"/>
    <xf numFmtId="9" fontId="26" fillId="10" borderId="1" xfId="0" applyNumberFormat="1" applyFont="1" applyFill="1" applyBorder="1" applyAlignment="1" applyProtection="1">
      <alignment horizontal="center"/>
      <protection locked="0"/>
    </xf>
    <xf numFmtId="165" fontId="26" fillId="10" borderId="8" xfId="0" applyNumberFormat="1" applyFont="1" applyFill="1" applyBorder="1"/>
    <xf numFmtId="0" fontId="24" fillId="0" borderId="0" xfId="0" applyFont="1" applyProtection="1">
      <protection locked="0"/>
    </xf>
    <xf numFmtId="9" fontId="25" fillId="0" borderId="0" xfId="0" applyNumberFormat="1" applyFont="1" applyFill="1" applyProtection="1">
      <protection locked="0"/>
    </xf>
    <xf numFmtId="0" fontId="24" fillId="0" borderId="0" xfId="0" applyFont="1" applyAlignment="1" applyProtection="1">
      <alignment horizontal="center"/>
      <protection locked="0"/>
    </xf>
    <xf numFmtId="3" fontId="24" fillId="0" borderId="0" xfId="0" applyNumberFormat="1" applyFont="1" applyAlignment="1" applyProtection="1">
      <alignment horizontal="center"/>
      <protection locked="0"/>
    </xf>
    <xf numFmtId="0" fontId="25" fillId="0" borderId="0" xfId="0" applyFont="1" applyProtection="1">
      <protection locked="0"/>
    </xf>
    <xf numFmtId="0" fontId="24" fillId="0" borderId="0" xfId="0" applyFont="1" applyFill="1" applyProtection="1">
      <protection locked="0"/>
    </xf>
    <xf numFmtId="3" fontId="24" fillId="0" borderId="0" xfId="2" applyNumberFormat="1" applyFont="1" applyFill="1" applyAlignment="1" applyProtection="1">
      <alignment horizontal="center"/>
      <protection locked="0"/>
    </xf>
    <xf numFmtId="3" fontId="24" fillId="0" borderId="0" xfId="0" applyNumberFormat="1" applyFont="1" applyFill="1" applyAlignment="1" applyProtection="1">
      <alignment horizontal="center"/>
      <protection locked="0"/>
    </xf>
    <xf numFmtId="2" fontId="27" fillId="0" borderId="0" xfId="0" applyNumberFormat="1" applyFont="1" applyFill="1" applyAlignment="1" applyProtection="1">
      <alignment horizontal="right"/>
      <protection locked="0"/>
    </xf>
    <xf numFmtId="43" fontId="24" fillId="0" borderId="0" xfId="2" applyFont="1"/>
    <xf numFmtId="0" fontId="24" fillId="0" borderId="0" xfId="0" applyFont="1" applyAlignment="1" applyProtection="1">
      <alignment horizontal="left"/>
      <protection locked="0"/>
    </xf>
    <xf numFmtId="43" fontId="27" fillId="0" borderId="0" xfId="2" applyFont="1" applyAlignment="1" applyProtection="1">
      <alignment horizontal="right"/>
      <protection locked="0"/>
    </xf>
    <xf numFmtId="0" fontId="25" fillId="0" borderId="0" xfId="0" applyFont="1" applyFill="1" applyProtection="1">
      <protection locked="0"/>
    </xf>
    <xf numFmtId="3" fontId="25" fillId="0" borderId="0" xfId="2" applyNumberFormat="1" applyFont="1" applyFill="1" applyAlignment="1" applyProtection="1">
      <alignment horizontal="center"/>
      <protection locked="0"/>
    </xf>
    <xf numFmtId="166" fontId="27" fillId="0" borderId="0" xfId="0" applyNumberFormat="1" applyFont="1" applyAlignment="1" applyProtection="1">
      <alignment horizontal="right"/>
      <protection locked="0"/>
    </xf>
    <xf numFmtId="0" fontId="24" fillId="0" borderId="0" xfId="0" applyFont="1" applyFill="1" applyAlignment="1">
      <alignment horizontal="center"/>
    </xf>
    <xf numFmtId="0" fontId="24" fillId="0" borderId="0" xfId="0" applyFont="1" applyFill="1" applyAlignment="1">
      <alignment horizontal="left" indent="1"/>
    </xf>
    <xf numFmtId="0" fontId="25" fillId="9" borderId="1" xfId="0" applyFont="1" applyFill="1" applyBorder="1" applyAlignment="1">
      <alignment horizontal="center" vertical="center"/>
    </xf>
    <xf numFmtId="0" fontId="25" fillId="9" borderId="1" xfId="0" applyFont="1" applyFill="1" applyBorder="1" applyAlignment="1">
      <alignment horizontal="center" vertical="center" textRotation="90"/>
    </xf>
    <xf numFmtId="49" fontId="24" fillId="9" borderId="1" xfId="0" applyNumberFormat="1" applyFont="1" applyFill="1" applyBorder="1"/>
    <xf numFmtId="49" fontId="24" fillId="9" borderId="1" xfId="0" applyNumberFormat="1" applyFont="1" applyFill="1" applyBorder="1" applyAlignment="1">
      <alignment horizontal="center"/>
    </xf>
    <xf numFmtId="0" fontId="24" fillId="9" borderId="1" xfId="0" applyFont="1" applyFill="1" applyBorder="1" applyAlignment="1">
      <alignment horizontal="center"/>
    </xf>
    <xf numFmtId="0" fontId="24" fillId="9" borderId="1" xfId="0" applyFont="1" applyFill="1" applyBorder="1"/>
    <xf numFmtId="165" fontId="24" fillId="9" borderId="1" xfId="0" applyNumberFormat="1" applyFont="1" applyFill="1" applyBorder="1"/>
    <xf numFmtId="165" fontId="24" fillId="9" borderId="1" xfId="0" applyNumberFormat="1" applyFont="1" applyFill="1" applyBorder="1" applyAlignment="1">
      <alignment horizontal="center"/>
    </xf>
    <xf numFmtId="165" fontId="24" fillId="9" borderId="1" xfId="2" applyNumberFormat="1" applyFont="1" applyFill="1" applyBorder="1" applyAlignment="1">
      <alignment horizontal="right" vertical="center"/>
    </xf>
    <xf numFmtId="49" fontId="25" fillId="9" borderId="1" xfId="0" applyNumberFormat="1" applyFont="1" applyFill="1" applyBorder="1" applyAlignment="1">
      <alignment horizontal="center" vertical="top"/>
    </xf>
    <xf numFmtId="0" fontId="24" fillId="9" borderId="1" xfId="0" applyFont="1" applyFill="1" applyBorder="1" applyAlignment="1">
      <alignment vertical="top"/>
    </xf>
    <xf numFmtId="0" fontId="25" fillId="9" borderId="1" xfId="0" applyFont="1" applyFill="1" applyBorder="1" applyAlignment="1">
      <alignment vertical="top"/>
    </xf>
    <xf numFmtId="165" fontId="25" fillId="9" borderId="1" xfId="2" applyNumberFormat="1" applyFont="1" applyFill="1" applyBorder="1" applyAlignment="1">
      <alignment horizontal="center"/>
    </xf>
    <xf numFmtId="0" fontId="6" fillId="0" borderId="7" xfId="1" applyFont="1" applyFill="1" applyBorder="1" applyAlignment="1">
      <alignment horizontal="center" wrapText="1"/>
    </xf>
    <xf numFmtId="0" fontId="6" fillId="0" borderId="5" xfId="1" applyFont="1" applyFill="1" applyBorder="1" applyAlignment="1">
      <alignment horizontal="center" wrapText="1"/>
    </xf>
    <xf numFmtId="4" fontId="1" fillId="0" borderId="17" xfId="1" applyNumberFormat="1" applyFill="1" applyBorder="1"/>
    <xf numFmtId="0" fontId="1" fillId="0" borderId="1" xfId="1" applyBorder="1"/>
    <xf numFmtId="0" fontId="3" fillId="0" borderId="0" xfId="3" applyFont="1" applyFill="1" applyBorder="1" applyAlignment="1">
      <alignment horizontal="left" vertical="top" wrapText="1"/>
    </xf>
    <xf numFmtId="49" fontId="9" fillId="0" borderId="5" xfId="1" applyNumberFormat="1" applyFont="1" applyFill="1" applyBorder="1" applyAlignment="1">
      <alignment vertical="top" wrapText="1"/>
    </xf>
    <xf numFmtId="49" fontId="9" fillId="0" borderId="5" xfId="1" applyNumberFormat="1" applyFont="1" applyFill="1" applyBorder="1" applyAlignment="1">
      <alignment vertical="top"/>
    </xf>
    <xf numFmtId="0" fontId="10" fillId="0" borderId="5" xfId="1" applyFont="1" applyFill="1" applyBorder="1" applyAlignment="1">
      <alignment vertical="top"/>
    </xf>
    <xf numFmtId="0" fontId="9" fillId="0" borderId="5" xfId="1" applyFont="1" applyFill="1" applyBorder="1" applyAlignment="1">
      <alignment vertical="top"/>
    </xf>
    <xf numFmtId="49" fontId="6" fillId="0" borderId="17" xfId="1" applyNumberFormat="1" applyFont="1" applyFill="1" applyBorder="1" applyAlignment="1">
      <alignment horizontal="center"/>
    </xf>
    <xf numFmtId="0" fontId="3" fillId="0" borderId="1" xfId="3" applyFont="1" applyFill="1" applyBorder="1" applyAlignment="1">
      <alignment horizontal="left" vertical="top" wrapText="1"/>
    </xf>
    <xf numFmtId="0" fontId="10" fillId="0" borderId="1" xfId="1" applyFont="1" applyFill="1" applyBorder="1" applyAlignment="1">
      <alignment vertical="top"/>
    </xf>
    <xf numFmtId="4" fontId="1" fillId="0" borderId="1" xfId="1" applyNumberFormat="1" applyFill="1" applyBorder="1"/>
    <xf numFmtId="4" fontId="9" fillId="0" borderId="17" xfId="1" applyNumberFormat="1" applyFont="1" applyFill="1" applyBorder="1" applyAlignment="1">
      <alignment vertical="top"/>
    </xf>
    <xf numFmtId="49" fontId="9" fillId="11" borderId="1" xfId="1" applyNumberFormat="1" applyFont="1" applyFill="1" applyBorder="1" applyAlignment="1">
      <alignment vertical="top" wrapText="1"/>
    </xf>
    <xf numFmtId="49" fontId="6" fillId="0" borderId="7" xfId="1" applyNumberFormat="1" applyFont="1" applyFill="1" applyBorder="1" applyAlignment="1">
      <alignment wrapText="1"/>
    </xf>
    <xf numFmtId="49" fontId="6" fillId="0" borderId="17" xfId="1" applyNumberFormat="1" applyFont="1" applyFill="1" applyBorder="1" applyAlignment="1">
      <alignment wrapText="1"/>
    </xf>
    <xf numFmtId="49" fontId="6" fillId="0" borderId="17" xfId="1" applyNumberFormat="1" applyFont="1" applyFill="1" applyBorder="1"/>
    <xf numFmtId="0" fontId="3" fillId="3" borderId="9" xfId="3" applyFont="1" applyFill="1" applyBorder="1" applyAlignment="1">
      <alignment horizontal="left" vertical="top" wrapText="1"/>
    </xf>
    <xf numFmtId="4" fontId="30" fillId="0" borderId="1" xfId="1" applyNumberFormat="1" applyFont="1" applyFill="1" applyBorder="1"/>
    <xf numFmtId="4" fontId="12" fillId="0" borderId="1" xfId="1" applyNumberFormat="1" applyFont="1" applyFill="1" applyBorder="1"/>
    <xf numFmtId="4" fontId="13" fillId="0" borderId="1" xfId="1" applyNumberFormat="1" applyFont="1" applyFill="1" applyBorder="1" applyAlignment="1">
      <alignment vertical="top"/>
    </xf>
    <xf numFmtId="0" fontId="1" fillId="0" borderId="2" xfId="1" applyFill="1" applyBorder="1" applyAlignment="1">
      <alignment vertical="top" wrapText="1"/>
    </xf>
    <xf numFmtId="0" fontId="4" fillId="0" borderId="2" xfId="4" applyFont="1" applyFill="1" applyBorder="1" applyAlignment="1">
      <alignment horizontal="left" vertical="top" wrapText="1"/>
    </xf>
    <xf numFmtId="0" fontId="1" fillId="0" borderId="2" xfId="1" applyFill="1" applyBorder="1" applyAlignment="1">
      <alignment vertical="top"/>
    </xf>
    <xf numFmtId="49" fontId="12" fillId="0" borderId="17" xfId="1" applyNumberFormat="1" applyFont="1" applyFill="1" applyBorder="1" applyAlignment="1">
      <alignment wrapText="1"/>
    </xf>
    <xf numFmtId="49" fontId="12" fillId="0" borderId="17" xfId="1" applyNumberFormat="1" applyFont="1" applyFill="1" applyBorder="1"/>
    <xf numFmtId="49" fontId="12" fillId="0" borderId="17" xfId="1" applyNumberFormat="1" applyFont="1" applyFill="1" applyBorder="1" applyAlignment="1">
      <alignment horizontal="center"/>
    </xf>
    <xf numFmtId="4" fontId="12" fillId="0" borderId="17" xfId="1" applyNumberFormat="1" applyFont="1" applyFill="1" applyBorder="1"/>
    <xf numFmtId="49" fontId="6" fillId="0" borderId="20" xfId="1" applyNumberFormat="1" applyFont="1" applyFill="1" applyBorder="1" applyAlignment="1">
      <alignment wrapText="1"/>
    </xf>
    <xf numFmtId="49" fontId="6" fillId="0" borderId="21" xfId="1" applyNumberFormat="1" applyFont="1" applyFill="1" applyBorder="1" applyAlignment="1">
      <alignment horizontal="center"/>
    </xf>
    <xf numFmtId="0" fontId="3" fillId="3" borderId="17" xfId="3" applyFont="1" applyFill="1" applyBorder="1" applyAlignment="1">
      <alignment horizontal="left" vertical="top" wrapText="1"/>
    </xf>
    <xf numFmtId="49" fontId="9" fillId="11" borderId="3" xfId="1" applyNumberFormat="1" applyFont="1" applyFill="1" applyBorder="1" applyAlignment="1">
      <alignment vertical="top" wrapText="1"/>
    </xf>
    <xf numFmtId="49" fontId="6" fillId="0" borderId="1" xfId="1" applyNumberFormat="1" applyFont="1" applyFill="1" applyBorder="1"/>
    <xf numFmtId="49" fontId="9" fillId="0" borderId="9" xfId="1" applyNumberFormat="1" applyFont="1" applyFill="1" applyBorder="1" applyAlignment="1">
      <alignment vertical="top" wrapText="1"/>
    </xf>
    <xf numFmtId="0" fontId="9" fillId="0" borderId="17" xfId="1" applyFont="1" applyFill="1" applyBorder="1" applyAlignment="1">
      <alignment vertical="top"/>
    </xf>
    <xf numFmtId="49" fontId="9" fillId="0" borderId="2" xfId="1" applyNumberFormat="1" applyFont="1" applyFill="1" applyBorder="1" applyAlignment="1">
      <alignment vertical="top" wrapText="1"/>
    </xf>
    <xf numFmtId="0" fontId="1" fillId="0" borderId="3" xfId="1" applyFill="1" applyBorder="1" applyAlignment="1">
      <alignment vertical="top" wrapText="1"/>
    </xf>
    <xf numFmtId="0" fontId="4" fillId="4" borderId="3" xfId="4" applyFont="1" applyFill="1" applyBorder="1" applyAlignment="1">
      <alignment horizontal="left" vertical="top" wrapText="1"/>
    </xf>
    <xf numFmtId="0" fontId="1" fillId="0" borderId="3" xfId="1" applyFill="1" applyBorder="1" applyAlignment="1">
      <alignment vertical="top"/>
    </xf>
    <xf numFmtId="49" fontId="6" fillId="0" borderId="1" xfId="1" applyNumberFormat="1" applyFont="1" applyFill="1" applyBorder="1" applyAlignment="1">
      <alignment horizontal="center"/>
    </xf>
    <xf numFmtId="0" fontId="0" fillId="0" borderId="0" xfId="0" applyAlignment="1">
      <alignment wrapText="1"/>
    </xf>
    <xf numFmtId="4" fontId="0" fillId="0" borderId="0" xfId="0" applyNumberFormat="1"/>
    <xf numFmtId="49" fontId="31" fillId="8" borderId="6" xfId="1" applyNumberFormat="1" applyFont="1" applyFill="1" applyBorder="1" applyAlignment="1">
      <alignment wrapText="1"/>
    </xf>
    <xf numFmtId="49" fontId="31" fillId="8" borderId="6" xfId="1" applyNumberFormat="1" applyFont="1" applyFill="1" applyBorder="1"/>
    <xf numFmtId="49" fontId="31" fillId="8" borderId="6" xfId="1" applyNumberFormat="1" applyFont="1" applyFill="1" applyBorder="1" applyAlignment="1">
      <alignment horizontal="center"/>
    </xf>
    <xf numFmtId="49" fontId="6" fillId="12" borderId="6" xfId="1" applyNumberFormat="1" applyFont="1" applyFill="1" applyBorder="1" applyAlignment="1">
      <alignment wrapText="1"/>
    </xf>
    <xf numFmtId="49" fontId="6" fillId="12" borderId="6" xfId="1" applyNumberFormat="1" applyFont="1" applyFill="1" applyBorder="1"/>
    <xf numFmtId="49" fontId="11" fillId="12" borderId="5" xfId="1" applyNumberFormat="1" applyFont="1" applyFill="1" applyBorder="1" applyAlignment="1">
      <alignment wrapText="1"/>
    </xf>
    <xf numFmtId="49" fontId="11" fillId="12" borderId="5" xfId="1" applyNumberFormat="1" applyFont="1" applyFill="1" applyBorder="1" applyAlignment="1">
      <alignment horizontal="center"/>
    </xf>
    <xf numFmtId="0" fontId="8" fillId="5" borderId="7" xfId="1" applyFont="1" applyFill="1" applyBorder="1" applyAlignment="1">
      <alignment horizontal="center" vertical="center" wrapText="1"/>
    </xf>
    <xf numFmtId="0" fontId="8" fillId="5" borderId="1" xfId="1" applyFont="1" applyFill="1" applyBorder="1" applyAlignment="1">
      <alignment horizontal="center" vertical="center" wrapText="1"/>
    </xf>
    <xf numFmtId="0" fontId="8" fillId="0" borderId="7" xfId="1" applyFont="1" applyFill="1" applyBorder="1" applyAlignment="1">
      <alignment horizontal="center" vertical="center" wrapText="1"/>
    </xf>
    <xf numFmtId="4" fontId="1" fillId="0" borderId="7" xfId="1" applyNumberFormat="1" applyFill="1" applyBorder="1"/>
    <xf numFmtId="4" fontId="30" fillId="0" borderId="7" xfId="1" applyNumberFormat="1" applyFont="1" applyFill="1" applyBorder="1"/>
    <xf numFmtId="4" fontId="6" fillId="12" borderId="7" xfId="1" applyNumberFormat="1" applyFont="1" applyFill="1" applyBorder="1"/>
    <xf numFmtId="4" fontId="31" fillId="8" borderId="7" xfId="1" applyNumberFormat="1" applyFont="1" applyFill="1" applyBorder="1"/>
    <xf numFmtId="4" fontId="30" fillId="0" borderId="9" xfId="1" applyNumberFormat="1" applyFont="1" applyFill="1" applyBorder="1"/>
    <xf numFmtId="4" fontId="1" fillId="0" borderId="10" xfId="1" applyNumberFormat="1" applyFill="1" applyBorder="1"/>
    <xf numFmtId="4" fontId="1" fillId="0" borderId="23" xfId="1" applyNumberFormat="1" applyFill="1" applyBorder="1"/>
    <xf numFmtId="4" fontId="1" fillId="0" borderId="9" xfId="1" applyNumberFormat="1" applyFill="1" applyBorder="1"/>
    <xf numFmtId="4" fontId="30" fillId="0" borderId="10" xfId="1" applyNumberFormat="1" applyFont="1" applyFill="1" applyBorder="1"/>
    <xf numFmtId="4" fontId="12" fillId="0" borderId="7" xfId="1" applyNumberFormat="1" applyFont="1" applyFill="1" applyBorder="1"/>
    <xf numFmtId="4" fontId="1" fillId="8" borderId="7" xfId="1" applyNumberFormat="1" applyFill="1" applyBorder="1"/>
    <xf numFmtId="0" fontId="1" fillId="0" borderId="10" xfId="1" applyBorder="1"/>
    <xf numFmtId="0" fontId="8" fillId="0" borderId="1" xfId="1" applyFont="1" applyFill="1" applyBorder="1" applyAlignment="1">
      <alignment horizontal="center" vertical="center" wrapText="1"/>
    </xf>
    <xf numFmtId="4" fontId="1" fillId="8" borderId="1" xfId="1" applyNumberFormat="1" applyFill="1" applyBorder="1"/>
    <xf numFmtId="4" fontId="31" fillId="8" borderId="1" xfId="1" applyNumberFormat="1" applyFont="1" applyFill="1" applyBorder="1"/>
    <xf numFmtId="4" fontId="9" fillId="0" borderId="1" xfId="1" applyNumberFormat="1" applyFont="1" applyFill="1" applyBorder="1" applyAlignment="1">
      <alignment vertical="top"/>
    </xf>
    <xf numFmtId="4" fontId="11" fillId="0" borderId="1" xfId="1" applyNumberFormat="1" applyFont="1" applyFill="1" applyBorder="1"/>
    <xf numFmtId="4" fontId="32" fillId="12" borderId="1" xfId="1" applyNumberFormat="1" applyFont="1" applyFill="1" applyBorder="1" applyAlignment="1">
      <alignment vertical="top" wrapText="1"/>
    </xf>
    <xf numFmtId="4" fontId="6" fillId="7" borderId="7" xfId="1" applyNumberFormat="1" applyFont="1" applyFill="1" applyBorder="1"/>
    <xf numFmtId="49" fontId="13" fillId="0" borderId="5" xfId="1" applyNumberFormat="1" applyFont="1" applyFill="1" applyBorder="1" applyAlignment="1">
      <alignment vertical="top" wrapText="1"/>
    </xf>
    <xf numFmtId="49" fontId="13" fillId="0" borderId="5" xfId="1" applyNumberFormat="1" applyFont="1" applyFill="1" applyBorder="1" applyAlignment="1">
      <alignment vertical="top"/>
    </xf>
    <xf numFmtId="0" fontId="13" fillId="0" borderId="5" xfId="1" applyFont="1" applyFill="1" applyBorder="1" applyAlignment="1">
      <alignment vertical="top"/>
    </xf>
    <xf numFmtId="4" fontId="13" fillId="0" borderId="9" xfId="1" applyNumberFormat="1" applyFont="1" applyFill="1" applyBorder="1" applyAlignment="1">
      <alignment vertical="top"/>
    </xf>
    <xf numFmtId="49" fontId="6" fillId="0" borderId="23" xfId="1" applyNumberFormat="1" applyFont="1" applyFill="1" applyBorder="1" applyAlignment="1">
      <alignment wrapText="1"/>
    </xf>
    <xf numFmtId="4" fontId="1" fillId="0" borderId="24" xfId="1" applyNumberFormat="1" applyFill="1" applyBorder="1"/>
    <xf numFmtId="49" fontId="13" fillId="0" borderId="1" xfId="1" applyNumberFormat="1" applyFont="1" applyFill="1" applyBorder="1" applyAlignment="1">
      <alignment vertical="top" wrapText="1"/>
    </xf>
    <xf numFmtId="49" fontId="13" fillId="0" borderId="1" xfId="1" applyNumberFormat="1" applyFont="1" applyFill="1" applyBorder="1" applyAlignment="1">
      <alignment vertical="top"/>
    </xf>
    <xf numFmtId="0" fontId="13" fillId="0" borderId="1" xfId="1" applyFont="1" applyFill="1" applyBorder="1" applyAlignment="1">
      <alignment vertical="top"/>
    </xf>
    <xf numFmtId="49" fontId="31" fillId="13" borderId="6" xfId="1" applyNumberFormat="1" applyFont="1" applyFill="1" applyBorder="1" applyAlignment="1">
      <alignment wrapText="1"/>
    </xf>
    <xf numFmtId="0" fontId="33" fillId="13" borderId="6" xfId="1" applyFont="1" applyFill="1" applyBorder="1" applyAlignment="1">
      <alignment horizontal="center" vertical="center" wrapText="1"/>
    </xf>
    <xf numFmtId="49" fontId="31" fillId="13" borderId="6" xfId="1" applyNumberFormat="1" applyFont="1" applyFill="1" applyBorder="1" applyAlignment="1">
      <alignment horizontal="center"/>
    </xf>
    <xf numFmtId="4" fontId="31" fillId="13" borderId="7" xfId="1" applyNumberFormat="1" applyFont="1" applyFill="1" applyBorder="1"/>
    <xf numFmtId="49" fontId="6" fillId="13" borderId="6" xfId="1" applyNumberFormat="1" applyFont="1" applyFill="1" applyBorder="1" applyAlignment="1">
      <alignment wrapText="1"/>
    </xf>
    <xf numFmtId="0" fontId="8" fillId="13" borderId="6" xfId="1" applyFont="1" applyFill="1" applyBorder="1" applyAlignment="1">
      <alignment horizontal="center" vertical="center" wrapText="1"/>
    </xf>
    <xf numFmtId="49" fontId="6" fillId="13" borderId="6" xfId="1" applyNumberFormat="1" applyFont="1" applyFill="1" applyBorder="1" applyAlignment="1">
      <alignment horizontal="center"/>
    </xf>
    <xf numFmtId="4" fontId="1" fillId="13" borderId="7" xfId="1" applyNumberFormat="1" applyFill="1" applyBorder="1"/>
    <xf numFmtId="0" fontId="8" fillId="13" borderId="6" xfId="1" applyFont="1" applyFill="1" applyBorder="1" applyAlignment="1">
      <alignment horizontal="left" vertical="center" wrapText="1"/>
    </xf>
    <xf numFmtId="0" fontId="3" fillId="13" borderId="6" xfId="3" applyFont="1" applyFill="1" applyBorder="1" applyAlignment="1">
      <alignment vertical="top" wrapText="1"/>
    </xf>
    <xf numFmtId="4" fontId="30" fillId="13" borderId="7" xfId="1" applyNumberFormat="1" applyFont="1" applyFill="1" applyBorder="1"/>
    <xf numFmtId="49" fontId="6" fillId="13" borderId="7" xfId="1" applyNumberFormat="1" applyFont="1" applyFill="1" applyBorder="1" applyAlignment="1">
      <alignment wrapText="1"/>
    </xf>
    <xf numFmtId="0" fontId="3" fillId="13" borderId="0" xfId="3" applyFont="1" applyFill="1" applyBorder="1" applyAlignment="1">
      <alignment horizontal="left" vertical="top" wrapText="1"/>
    </xf>
    <xf numFmtId="49" fontId="9" fillId="13" borderId="2" xfId="1" applyNumberFormat="1" applyFont="1" applyFill="1" applyBorder="1" applyAlignment="1">
      <alignment vertical="top" wrapText="1"/>
    </xf>
    <xf numFmtId="4" fontId="1" fillId="13" borderId="10" xfId="1" applyNumberFormat="1" applyFill="1" applyBorder="1"/>
    <xf numFmtId="49" fontId="6" fillId="13" borderId="9" xfId="1" applyNumberFormat="1" applyFont="1" applyFill="1" applyBorder="1" applyAlignment="1">
      <alignment wrapText="1"/>
    </xf>
    <xf numFmtId="0" fontId="1" fillId="13" borderId="2" xfId="1" applyFill="1" applyBorder="1" applyAlignment="1">
      <alignment vertical="top" wrapText="1"/>
    </xf>
    <xf numFmtId="49" fontId="11" fillId="13" borderId="6" xfId="1" applyNumberFormat="1" applyFont="1" applyFill="1" applyBorder="1"/>
    <xf numFmtId="49" fontId="6" fillId="13" borderId="17" xfId="1" applyNumberFormat="1" applyFont="1" applyFill="1" applyBorder="1" applyAlignment="1">
      <alignment horizontal="center"/>
    </xf>
    <xf numFmtId="0" fontId="1" fillId="13" borderId="1" xfId="1" applyFill="1" applyBorder="1" applyAlignment="1">
      <alignment vertical="top" wrapText="1"/>
    </xf>
    <xf numFmtId="49" fontId="11" fillId="13" borderId="1" xfId="1" applyNumberFormat="1" applyFont="1" applyFill="1" applyBorder="1" applyAlignment="1">
      <alignment wrapText="1"/>
    </xf>
    <xf numFmtId="0" fontId="9" fillId="13" borderId="1" xfId="1" applyFont="1" applyFill="1" applyBorder="1" applyAlignment="1">
      <alignment vertical="top"/>
    </xf>
    <xf numFmtId="49" fontId="9" fillId="13" borderId="1" xfId="1" applyNumberFormat="1" applyFont="1" applyFill="1" applyBorder="1" applyAlignment="1">
      <alignment vertical="top" wrapText="1"/>
    </xf>
    <xf numFmtId="0" fontId="4" fillId="14" borderId="1" xfId="4" applyFont="1" applyFill="1" applyBorder="1" applyAlignment="1">
      <alignment horizontal="left" vertical="top" wrapText="1"/>
    </xf>
    <xf numFmtId="0" fontId="4" fillId="13" borderId="1" xfId="4" applyFont="1" applyFill="1" applyBorder="1" applyAlignment="1">
      <alignment horizontal="left" vertical="top" wrapText="1"/>
    </xf>
    <xf numFmtId="0" fontId="1" fillId="13" borderId="1" xfId="1" applyFill="1" applyBorder="1" applyAlignment="1">
      <alignment vertical="top"/>
    </xf>
    <xf numFmtId="49" fontId="6" fillId="13" borderId="6" xfId="1" applyNumberFormat="1" applyFont="1" applyFill="1" applyBorder="1"/>
    <xf numFmtId="4" fontId="32" fillId="13" borderId="7" xfId="1" applyNumberFormat="1" applyFont="1" applyFill="1" applyBorder="1"/>
    <xf numFmtId="49" fontId="6" fillId="7" borderId="6" xfId="1" applyNumberFormat="1" applyFont="1" applyFill="1" applyBorder="1" applyAlignment="1">
      <alignment wrapText="1"/>
    </xf>
    <xf numFmtId="49" fontId="6" fillId="7" borderId="6" xfId="1" applyNumberFormat="1" applyFont="1" applyFill="1" applyBorder="1"/>
    <xf numFmtId="49" fontId="6" fillId="7" borderId="6" xfId="1" applyNumberFormat="1" applyFont="1" applyFill="1" applyBorder="1" applyAlignment="1">
      <alignment horizontal="center"/>
    </xf>
    <xf numFmtId="4" fontId="34" fillId="7" borderId="10" xfId="1" applyNumberFormat="1" applyFont="1" applyFill="1" applyBorder="1"/>
    <xf numFmtId="0" fontId="1" fillId="7" borderId="1" xfId="1" applyFill="1" applyBorder="1" applyAlignment="1">
      <alignment vertical="top" wrapText="1"/>
    </xf>
    <xf numFmtId="49" fontId="6" fillId="7" borderId="1" xfId="1" applyNumberFormat="1" applyFont="1" applyFill="1" applyBorder="1"/>
    <xf numFmtId="49" fontId="6" fillId="7" borderId="19" xfId="1" applyNumberFormat="1" applyFont="1" applyFill="1" applyBorder="1" applyAlignment="1">
      <alignment horizontal="center"/>
    </xf>
    <xf numFmtId="4" fontId="1" fillId="0" borderId="1" xfId="1" applyNumberFormat="1" applyFill="1" applyBorder="1" applyAlignment="1">
      <alignment horizontal="center" vertical="top" wrapText="1"/>
    </xf>
    <xf numFmtId="4" fontId="1" fillId="11" borderId="6" xfId="1" applyNumberFormat="1" applyFill="1" applyBorder="1"/>
    <xf numFmtId="0" fontId="0" fillId="11" borderId="0" xfId="0" applyFill="1"/>
    <xf numFmtId="4" fontId="0" fillId="11" borderId="0" xfId="0" applyNumberFormat="1" applyFill="1"/>
    <xf numFmtId="0" fontId="4" fillId="13" borderId="0" xfId="4" applyFont="1" applyFill="1" applyBorder="1" applyAlignment="1">
      <alignment horizontal="left" vertical="top" wrapText="1"/>
    </xf>
    <xf numFmtId="49" fontId="11" fillId="13" borderId="0" xfId="1" applyNumberFormat="1" applyFont="1" applyFill="1" applyBorder="1"/>
    <xf numFmtId="4" fontId="1" fillId="7" borderId="6" xfId="1" applyNumberFormat="1" applyFill="1" applyBorder="1"/>
    <xf numFmtId="0" fontId="0" fillId="7" borderId="0" xfId="0" applyFill="1"/>
    <xf numFmtId="4" fontId="0" fillId="7" borderId="0" xfId="0" applyNumberFormat="1" applyFill="1"/>
    <xf numFmtId="49" fontId="11" fillId="11" borderId="5" xfId="1" applyNumberFormat="1" applyFont="1" applyFill="1" applyBorder="1" applyAlignment="1">
      <alignment wrapText="1"/>
    </xf>
    <xf numFmtId="49" fontId="11" fillId="11" borderId="5" xfId="1" applyNumberFormat="1" applyFont="1" applyFill="1" applyBorder="1"/>
    <xf numFmtId="49" fontId="11" fillId="11" borderId="5" xfId="1" applyNumberFormat="1" applyFont="1" applyFill="1" applyBorder="1" applyAlignment="1">
      <alignment horizontal="center"/>
    </xf>
    <xf numFmtId="4" fontId="1" fillId="11" borderId="9" xfId="1" applyNumberFormat="1" applyFill="1" applyBorder="1"/>
    <xf numFmtId="4" fontId="6" fillId="11" borderId="1" xfId="1" applyNumberFormat="1" applyFont="1" applyFill="1" applyBorder="1" applyAlignment="1">
      <alignment wrapText="1"/>
    </xf>
    <xf numFmtId="49" fontId="6" fillId="11" borderId="6" xfId="1" applyNumberFormat="1" applyFont="1" applyFill="1" applyBorder="1" applyAlignment="1">
      <alignment wrapText="1"/>
    </xf>
    <xf numFmtId="49" fontId="6" fillId="11" borderId="6" xfId="1" applyNumberFormat="1" applyFont="1" applyFill="1" applyBorder="1"/>
    <xf numFmtId="49" fontId="6" fillId="11" borderId="6" xfId="1" applyNumberFormat="1" applyFont="1" applyFill="1" applyBorder="1" applyAlignment="1">
      <alignment horizontal="center"/>
    </xf>
    <xf numFmtId="4" fontId="1" fillId="11" borderId="7" xfId="1" applyNumberFormat="1" applyFill="1" applyBorder="1"/>
    <xf numFmtId="0" fontId="35" fillId="0" borderId="1" xfId="3" applyFont="1" applyFill="1" applyBorder="1" applyAlignment="1">
      <alignment vertical="top" wrapText="1"/>
    </xf>
    <xf numFmtId="4" fontId="0" fillId="0" borderId="1" xfId="0" applyNumberFormat="1" applyFill="1" applyBorder="1"/>
    <xf numFmtId="0" fontId="0" fillId="0" borderId="0" xfId="0" applyFill="1" applyBorder="1" applyAlignment="1">
      <alignment wrapText="1"/>
    </xf>
    <xf numFmtId="0" fontId="0" fillId="0" borderId="0" xfId="0" applyFill="1" applyBorder="1"/>
    <xf numFmtId="0" fontId="0" fillId="0" borderId="0" xfId="0" applyFill="1" applyBorder="1" applyAlignment="1">
      <alignment horizontal="center"/>
    </xf>
    <xf numFmtId="0" fontId="0" fillId="0" borderId="1" xfId="0" applyFill="1" applyBorder="1" applyAlignment="1">
      <alignment horizontal="center" wrapText="1"/>
    </xf>
    <xf numFmtId="0" fontId="0" fillId="0" borderId="1" xfId="0" applyFill="1" applyBorder="1" applyAlignment="1">
      <alignment horizontal="center" textRotation="90"/>
    </xf>
    <xf numFmtId="49" fontId="0" fillId="0" borderId="1" xfId="0" applyNumberFormat="1" applyFill="1" applyBorder="1" applyAlignment="1">
      <alignment wrapText="1"/>
    </xf>
    <xf numFmtId="49" fontId="0" fillId="0" borderId="1" xfId="0" applyNumberFormat="1" applyFill="1" applyBorder="1" applyAlignment="1">
      <alignment horizontal="center"/>
    </xf>
    <xf numFmtId="49" fontId="37" fillId="0" borderId="1" xfId="0" applyNumberFormat="1" applyFont="1" applyFill="1" applyBorder="1" applyAlignment="1">
      <alignment vertical="top" wrapText="1"/>
    </xf>
    <xf numFmtId="0" fontId="0" fillId="0" borderId="1" xfId="0" applyFill="1" applyBorder="1" applyAlignment="1">
      <alignment vertical="top"/>
    </xf>
    <xf numFmtId="0" fontId="37" fillId="0" borderId="1" xfId="0" applyFont="1" applyFill="1" applyBorder="1" applyAlignment="1">
      <alignment vertical="top"/>
    </xf>
    <xf numFmtId="4" fontId="0" fillId="0" borderId="1" xfId="0" applyNumberFormat="1" applyFill="1" applyBorder="1" applyAlignment="1">
      <alignment vertical="top"/>
    </xf>
    <xf numFmtId="0" fontId="0" fillId="0" borderId="0" xfId="0" applyFill="1" applyBorder="1" applyAlignment="1">
      <alignment vertical="top" wrapText="1"/>
    </xf>
    <xf numFmtId="0" fontId="0" fillId="0" borderId="0" xfId="0" applyFill="1" applyBorder="1" applyAlignment="1">
      <alignment vertical="top"/>
    </xf>
    <xf numFmtId="0" fontId="38" fillId="0" borderId="0" xfId="0" applyFont="1" applyFill="1" applyBorder="1" applyAlignment="1">
      <alignment horizontal="left" wrapText="1"/>
    </xf>
    <xf numFmtId="0" fontId="40" fillId="0" borderId="0" xfId="0" applyFont="1" applyAlignment="1">
      <alignment horizontal="justify" vertical="top"/>
    </xf>
    <xf numFmtId="0" fontId="39" fillId="0" borderId="1" xfId="0" applyFont="1" applyBorder="1" applyAlignment="1">
      <alignment horizontal="justify" vertical="top"/>
    </xf>
    <xf numFmtId="0" fontId="39" fillId="0" borderId="0" xfId="0" applyFont="1" applyAlignment="1">
      <alignment horizontal="justify" vertical="top"/>
    </xf>
    <xf numFmtId="0" fontId="39" fillId="2" borderId="2" xfId="0" applyFont="1" applyFill="1" applyBorder="1" applyAlignment="1">
      <alignment horizontal="center" vertical="center" wrapText="1"/>
    </xf>
    <xf numFmtId="0" fontId="41" fillId="0" borderId="9" xfId="3" applyFont="1" applyBorder="1" applyAlignment="1">
      <alignment horizontal="justify" vertical="top" wrapText="1"/>
    </xf>
    <xf numFmtId="0" fontId="16" fillId="0" borderId="1" xfId="3" applyFont="1" applyBorder="1" applyAlignment="1">
      <alignment horizontal="justify" vertical="top" wrapText="1"/>
    </xf>
    <xf numFmtId="0" fontId="40" fillId="0" borderId="0" xfId="0" applyFont="1" applyFill="1" applyAlignment="1">
      <alignment horizontal="justify" vertical="top"/>
    </xf>
    <xf numFmtId="0" fontId="40" fillId="0" borderId="15" xfId="0" applyFont="1" applyFill="1" applyBorder="1" applyAlignment="1">
      <alignment horizontal="justify" vertical="top" wrapText="1"/>
    </xf>
    <xf numFmtId="0" fontId="40" fillId="0" borderId="0" xfId="0" applyFont="1" applyAlignment="1">
      <alignment horizontal="justify" vertical="top" wrapText="1"/>
    </xf>
    <xf numFmtId="0" fontId="39" fillId="0" borderId="18" xfId="0" applyFont="1" applyBorder="1" applyAlignment="1">
      <alignment horizontal="justify" vertical="top"/>
    </xf>
    <xf numFmtId="0" fontId="40" fillId="6" borderId="0" xfId="0" applyFont="1" applyFill="1" applyBorder="1" applyAlignment="1">
      <alignment horizontal="justify" vertical="top" wrapText="1"/>
    </xf>
    <xf numFmtId="0" fontId="40" fillId="0" borderId="0" xfId="0" applyFont="1" applyFill="1" applyBorder="1" applyAlignment="1">
      <alignment horizontal="justify" vertical="top" wrapText="1"/>
    </xf>
    <xf numFmtId="0" fontId="40" fillId="0" borderId="0" xfId="0" applyFont="1" applyBorder="1" applyAlignment="1">
      <alignment horizontal="justify" vertical="top"/>
    </xf>
    <xf numFmtId="0" fontId="40" fillId="0" borderId="0" xfId="0" applyFont="1" applyBorder="1" applyAlignment="1">
      <alignment horizontal="justify" vertical="top" wrapText="1"/>
    </xf>
    <xf numFmtId="0" fontId="40" fillId="0" borderId="16" xfId="0" applyFont="1" applyBorder="1" applyAlignment="1">
      <alignment horizontal="justify" vertical="top" wrapText="1"/>
    </xf>
    <xf numFmtId="167" fontId="39" fillId="0" borderId="1" xfId="0" applyNumberFormat="1" applyFont="1" applyBorder="1" applyAlignment="1">
      <alignment horizontal="right" vertical="top"/>
    </xf>
    <xf numFmtId="0" fontId="39" fillId="0" borderId="0" xfId="0" applyFont="1" applyBorder="1" applyAlignment="1">
      <alignment horizontal="justify" vertical="top"/>
    </xf>
    <xf numFmtId="167" fontId="39" fillId="0" borderId="1" xfId="0" applyNumberFormat="1" applyFont="1" applyBorder="1" applyAlignment="1">
      <alignment horizontal="right" vertical="top" wrapText="1"/>
    </xf>
    <xf numFmtId="4" fontId="40" fillId="0" borderId="0" xfId="0" applyNumberFormat="1" applyFont="1" applyFill="1" applyBorder="1"/>
    <xf numFmtId="167" fontId="40" fillId="0" borderId="2" xfId="0" applyNumberFormat="1" applyFont="1" applyBorder="1" applyAlignment="1">
      <alignment vertical="top"/>
    </xf>
    <xf numFmtId="167" fontId="40" fillId="0" borderId="4" xfId="0" applyNumberFormat="1" applyFont="1" applyBorder="1" applyAlignment="1">
      <alignment vertical="top"/>
    </xf>
    <xf numFmtId="167" fontId="40" fillId="0" borderId="3" xfId="0" applyNumberFormat="1" applyFont="1" applyBorder="1" applyAlignment="1">
      <alignment vertical="top"/>
    </xf>
    <xf numFmtId="0" fontId="16" fillId="0" borderId="2" xfId="3" applyFont="1" applyFill="1" applyBorder="1" applyAlignment="1">
      <alignment horizontal="justify" vertical="top" wrapText="1"/>
    </xf>
    <xf numFmtId="0" fontId="16" fillId="0" borderId="4" xfId="3" applyFont="1" applyFill="1" applyBorder="1" applyAlignment="1">
      <alignment horizontal="justify" vertical="top" wrapText="1"/>
    </xf>
    <xf numFmtId="0" fontId="16" fillId="0" borderId="3" xfId="3" applyFont="1" applyFill="1" applyBorder="1" applyAlignment="1">
      <alignment horizontal="justify" vertical="top" wrapText="1"/>
    </xf>
    <xf numFmtId="0" fontId="16" fillId="0" borderId="2" xfId="3" applyFont="1" applyBorder="1" applyAlignment="1">
      <alignment horizontal="justify" vertical="top" wrapText="1"/>
    </xf>
    <xf numFmtId="0" fontId="16" fillId="0" borderId="4" xfId="3" applyFont="1" applyBorder="1" applyAlignment="1">
      <alignment horizontal="justify" vertical="top" wrapText="1"/>
    </xf>
    <xf numFmtId="0" fontId="16" fillId="0" borderId="3" xfId="3" applyFont="1" applyBorder="1" applyAlignment="1">
      <alignment horizontal="justify" vertical="top" wrapText="1"/>
    </xf>
    <xf numFmtId="0" fontId="16" fillId="0" borderId="1" xfId="3" applyFont="1" applyBorder="1" applyAlignment="1">
      <alignment horizontal="justify" vertical="top" wrapText="1"/>
    </xf>
    <xf numFmtId="0" fontId="39" fillId="2" borderId="2" xfId="0" applyFont="1" applyFill="1" applyBorder="1" applyAlignment="1">
      <alignment horizontal="center" vertical="center" wrapText="1"/>
    </xf>
    <xf numFmtId="0" fontId="39" fillId="2" borderId="4" xfId="0" applyFont="1" applyFill="1" applyBorder="1" applyAlignment="1">
      <alignment horizontal="center" vertical="center" wrapText="1"/>
    </xf>
    <xf numFmtId="0" fontId="39" fillId="2" borderId="3" xfId="0" applyFont="1" applyFill="1" applyBorder="1" applyAlignment="1">
      <alignment horizontal="center" vertical="center" wrapText="1"/>
    </xf>
    <xf numFmtId="0" fontId="39" fillId="2" borderId="1" xfId="0" applyFont="1" applyFill="1" applyBorder="1" applyAlignment="1">
      <alignment horizontal="center" vertical="center" wrapText="1"/>
    </xf>
    <xf numFmtId="0" fontId="16" fillId="0" borderId="10" xfId="0" applyFont="1" applyBorder="1" applyAlignment="1">
      <alignment horizontal="left" vertical="top" wrapText="1"/>
    </xf>
    <xf numFmtId="0" fontId="16" fillId="0" borderId="12" xfId="0" applyFont="1" applyBorder="1" applyAlignment="1">
      <alignment horizontal="left" vertical="top" wrapText="1"/>
    </xf>
    <xf numFmtId="0" fontId="16" fillId="0" borderId="8" xfId="0" applyFont="1" applyBorder="1" applyAlignment="1">
      <alignment horizontal="left" vertical="top" wrapText="1"/>
    </xf>
    <xf numFmtId="0" fontId="16" fillId="0" borderId="24" xfId="0" applyFont="1" applyBorder="1" applyAlignment="1">
      <alignment horizontal="left" vertical="top" wrapText="1"/>
    </xf>
    <xf numFmtId="0" fontId="16" fillId="0" borderId="11" xfId="0" applyFont="1" applyBorder="1" applyAlignment="1">
      <alignment horizontal="left" vertical="top" wrapText="1"/>
    </xf>
    <xf numFmtId="0" fontId="16" fillId="0" borderId="25" xfId="0" applyFont="1" applyBorder="1" applyAlignment="1">
      <alignment horizontal="left" vertical="top" wrapText="1"/>
    </xf>
    <xf numFmtId="0" fontId="39" fillId="0" borderId="0" xfId="0" applyFont="1" applyAlignment="1">
      <alignment horizontal="center" vertical="top"/>
    </xf>
    <xf numFmtId="0" fontId="39" fillId="0" borderId="0" xfId="0" applyFont="1" applyBorder="1" applyAlignment="1">
      <alignment horizontal="justify" vertical="top" wrapText="1"/>
    </xf>
    <xf numFmtId="0" fontId="39" fillId="0" borderId="11" xfId="0" applyFont="1" applyBorder="1" applyAlignment="1">
      <alignment horizontal="justify" vertical="top" wrapText="1"/>
    </xf>
    <xf numFmtId="0" fontId="39" fillId="2" borderId="1" xfId="0" applyFont="1" applyFill="1" applyBorder="1" applyAlignment="1">
      <alignment horizontal="justify" vertical="top" wrapText="1"/>
    </xf>
    <xf numFmtId="0" fontId="39" fillId="0" borderId="8" xfId="0" applyFont="1" applyBorder="1" applyAlignment="1">
      <alignment horizontal="justify" vertical="top" wrapText="1"/>
    </xf>
    <xf numFmtId="0" fontId="39" fillId="0" borderId="1" xfId="0" applyFont="1" applyBorder="1" applyAlignment="1">
      <alignment horizontal="justify" vertical="top" wrapText="1"/>
    </xf>
    <xf numFmtId="0" fontId="39" fillId="0" borderId="25" xfId="0" applyFont="1" applyBorder="1" applyAlignment="1">
      <alignment horizontal="justify" vertical="top" wrapText="1"/>
    </xf>
    <xf numFmtId="0" fontId="39" fillId="0" borderId="3" xfId="0" applyFont="1" applyBorder="1" applyAlignment="1">
      <alignment horizontal="justify" vertical="top" wrapText="1"/>
    </xf>
    <xf numFmtId="0" fontId="16" fillId="7" borderId="13" xfId="0" applyFont="1" applyFill="1" applyBorder="1" applyAlignment="1">
      <alignment horizontal="justify" vertical="top" wrapText="1"/>
    </xf>
    <xf numFmtId="0" fontId="16" fillId="7" borderId="15" xfId="0" applyFont="1" applyFill="1" applyBorder="1" applyAlignment="1">
      <alignment horizontal="justify" vertical="top" wrapText="1"/>
    </xf>
    <xf numFmtId="0" fontId="16" fillId="7" borderId="24" xfId="0" applyFont="1" applyFill="1" applyBorder="1" applyAlignment="1">
      <alignment horizontal="justify" vertical="top" wrapText="1"/>
    </xf>
    <xf numFmtId="49" fontId="7" fillId="0" borderId="0" xfId="1" applyNumberFormat="1" applyFont="1" applyFill="1" applyBorder="1" applyAlignment="1">
      <alignment horizontal="center"/>
    </xf>
    <xf numFmtId="0" fontId="1" fillId="0" borderId="0" xfId="1" applyAlignment="1">
      <alignment horizontal="center"/>
    </xf>
    <xf numFmtId="0" fontId="1" fillId="0" borderId="22" xfId="1" applyBorder="1" applyAlignment="1">
      <alignment horizontal="center"/>
    </xf>
    <xf numFmtId="0" fontId="1" fillId="0" borderId="0" xfId="1" applyFill="1" applyBorder="1" applyAlignment="1">
      <alignment horizontal="center"/>
    </xf>
    <xf numFmtId="0" fontId="1" fillId="0" borderId="22" xfId="1" applyFill="1" applyBorder="1" applyAlignment="1">
      <alignment horizontal="center"/>
    </xf>
    <xf numFmtId="0" fontId="17" fillId="0" borderId="0" xfId="0" applyFont="1" applyFill="1" applyAlignment="1">
      <alignment horizontal="center"/>
    </xf>
    <xf numFmtId="0" fontId="17" fillId="0" borderId="0" xfId="0" applyFont="1" applyFill="1" applyAlignment="1">
      <alignment horizontal="center" wrapText="1"/>
    </xf>
    <xf numFmtId="1" fontId="17"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16"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1" xfId="0" applyFont="1" applyFill="1" applyBorder="1" applyAlignment="1">
      <alignment horizontal="center" vertical="top" wrapText="1"/>
    </xf>
    <xf numFmtId="0" fontId="16" fillId="0" borderId="0" xfId="0" applyFont="1" applyFill="1" applyAlignment="1">
      <alignment horizontal="left" vertical="top" wrapText="1"/>
    </xf>
    <xf numFmtId="0" fontId="16" fillId="0" borderId="2" xfId="0" applyFont="1" applyFill="1" applyBorder="1" applyAlignment="1">
      <alignment horizontal="center" vertical="top"/>
    </xf>
    <xf numFmtId="0" fontId="16" fillId="0" borderId="3" xfId="0" applyFont="1" applyFill="1" applyBorder="1" applyAlignment="1">
      <alignment horizontal="center" vertical="top"/>
    </xf>
    <xf numFmtId="0" fontId="16" fillId="0" borderId="2" xfId="0" applyFont="1" applyFill="1" applyBorder="1" applyAlignment="1">
      <alignment horizontal="center" vertical="top" wrapText="1"/>
    </xf>
    <xf numFmtId="0" fontId="16" fillId="0" borderId="3" xfId="0" applyFont="1" applyFill="1" applyBorder="1" applyAlignment="1">
      <alignment horizontal="center" vertical="top" wrapText="1"/>
    </xf>
    <xf numFmtId="10" fontId="16" fillId="0" borderId="2" xfId="5" applyNumberFormat="1" applyFont="1" applyFill="1" applyBorder="1" applyAlignment="1">
      <alignment horizontal="center" vertical="top"/>
    </xf>
    <xf numFmtId="10" fontId="16" fillId="0" borderId="3" xfId="5" applyNumberFormat="1" applyFont="1" applyFill="1" applyBorder="1" applyAlignment="1">
      <alignment horizontal="center" vertical="top"/>
    </xf>
    <xf numFmtId="0" fontId="16" fillId="0" borderId="2" xfId="0" applyFont="1" applyFill="1" applyBorder="1" applyAlignment="1">
      <alignment horizontal="left" vertical="top" wrapText="1"/>
    </xf>
    <xf numFmtId="0" fontId="16" fillId="0" borderId="3" xfId="0" applyFont="1" applyFill="1" applyBorder="1" applyAlignment="1">
      <alignment horizontal="left" vertical="top" wrapText="1"/>
    </xf>
    <xf numFmtId="0" fontId="16" fillId="0" borderId="1" xfId="0" applyFont="1" applyFill="1" applyBorder="1" applyAlignment="1">
      <alignment horizontal="left" vertical="top" wrapText="1"/>
    </xf>
    <xf numFmtId="4" fontId="16" fillId="0" borderId="2" xfId="0" applyNumberFormat="1" applyFont="1" applyFill="1" applyBorder="1" applyAlignment="1">
      <alignment horizontal="center" vertical="top"/>
    </xf>
    <xf numFmtId="0" fontId="16" fillId="0" borderId="4" xfId="0" applyFont="1" applyFill="1" applyBorder="1" applyAlignment="1">
      <alignment horizontal="left" vertical="top" wrapText="1"/>
    </xf>
    <xf numFmtId="0" fontId="24" fillId="0" borderId="10" xfId="0" applyFont="1" applyBorder="1" applyAlignment="1">
      <alignment horizontal="center"/>
    </xf>
    <xf numFmtId="0" fontId="24" fillId="0" borderId="12" xfId="0" applyFont="1" applyBorder="1" applyAlignment="1">
      <alignment horizontal="center"/>
    </xf>
    <xf numFmtId="0" fontId="24" fillId="0" borderId="8" xfId="0" applyFont="1" applyBorder="1" applyAlignment="1">
      <alignment horizontal="center"/>
    </xf>
    <xf numFmtId="49" fontId="23" fillId="0" borderId="0" xfId="0" applyNumberFormat="1" applyFont="1" applyFill="1" applyBorder="1" applyAlignment="1">
      <alignment horizontal="center"/>
    </xf>
    <xf numFmtId="0" fontId="25" fillId="9" borderId="10" xfId="0" applyFont="1" applyFill="1" applyBorder="1" applyAlignment="1" applyProtection="1">
      <alignment horizontal="center"/>
      <protection locked="0"/>
    </xf>
    <xf numFmtId="0" fontId="25" fillId="9" borderId="12" xfId="0" applyFont="1" applyFill="1" applyBorder="1" applyAlignment="1" applyProtection="1">
      <alignment horizontal="center"/>
      <protection locked="0"/>
    </xf>
    <xf numFmtId="0" fontId="25" fillId="9" borderId="8" xfId="0" applyFont="1" applyFill="1" applyBorder="1" applyAlignment="1" applyProtection="1">
      <alignment horizontal="center"/>
      <protection locked="0"/>
    </xf>
    <xf numFmtId="0" fontId="25" fillId="10" borderId="1" xfId="0" applyFont="1" applyFill="1" applyBorder="1" applyAlignment="1">
      <alignment horizontal="center"/>
    </xf>
    <xf numFmtId="0" fontId="26" fillId="10" borderId="1" xfId="0" applyFont="1" applyFill="1" applyBorder="1" applyAlignment="1">
      <alignment horizontal="center"/>
    </xf>
    <xf numFmtId="165" fontId="24" fillId="0" borderId="0" xfId="2" applyNumberFormat="1" applyFont="1" applyAlignment="1" applyProtection="1">
      <alignment horizontal="center"/>
      <protection locked="0"/>
    </xf>
    <xf numFmtId="165" fontId="24" fillId="0" borderId="0" xfId="2" applyNumberFormat="1" applyFont="1" applyAlignment="1" applyProtection="1">
      <protection locked="0"/>
    </xf>
    <xf numFmtId="43" fontId="24" fillId="0" borderId="0" xfId="2" applyFont="1" applyAlignment="1" applyProtection="1">
      <alignment horizontal="center"/>
      <protection locked="0"/>
    </xf>
    <xf numFmtId="0" fontId="25" fillId="0" borderId="1" xfId="0" applyFont="1" applyFill="1" applyBorder="1" applyAlignment="1">
      <alignment horizontal="center" vertical="center"/>
    </xf>
    <xf numFmtId="49" fontId="36" fillId="0" borderId="0" xfId="0" applyNumberFormat="1" applyFont="1" applyFill="1" applyBorder="1" applyAlignment="1">
      <alignment horizontal="center"/>
    </xf>
    <xf numFmtId="0" fontId="36" fillId="0" borderId="0" xfId="0" applyFont="1" applyFill="1" applyBorder="1" applyAlignment="1">
      <alignment horizontal="center"/>
    </xf>
  </cellXfs>
  <cellStyles count="7">
    <cellStyle name="Excel Built-in Normal" xfId="3"/>
    <cellStyle name="Millares 2" xfId="2"/>
    <cellStyle name="Normal" xfId="0" builtinId="0"/>
    <cellStyle name="Normal 2" xfId="1"/>
    <cellStyle name="Normal 3" xfId="4"/>
    <cellStyle name="Normal 3 2" xfId="6"/>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thia%20Hidalgo/Documents/Kathia%20Planificaci&#243;n%202012/Planificaci&#243;n%20%20inst/Planificaci&#243;n%202016/POI%20EDITADOS%20PRIMER%20SEMESTRE%202015/CAPITULO%202%20GERENCIA%20GENERAL/ANEXO%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I-Gerencia"/>
      <sheetName val="Presupuesto"/>
    </sheetNames>
    <sheetDataSet>
      <sheetData sheetId="0"/>
      <sheetData sheetId="1">
        <row r="11">
          <cell r="G11">
            <v>1215000</v>
          </cell>
          <cell r="H11">
            <v>215660</v>
          </cell>
        </row>
        <row r="14">
          <cell r="G14">
            <v>250000</v>
          </cell>
          <cell r="H14">
            <v>0</v>
          </cell>
        </row>
        <row r="18">
          <cell r="G18">
            <v>150000</v>
          </cell>
          <cell r="H18">
            <v>0</v>
          </cell>
        </row>
        <row r="22">
          <cell r="G22">
            <v>285250</v>
          </cell>
          <cell r="H22">
            <v>248470</v>
          </cell>
        </row>
        <row r="33">
          <cell r="G33">
            <v>805000</v>
          </cell>
          <cell r="H33">
            <v>29100</v>
          </cell>
        </row>
        <row r="39">
          <cell r="G39">
            <v>2858000</v>
          </cell>
          <cell r="H39">
            <v>1943081.24</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tabSelected="1" topLeftCell="B4" zoomScale="89" zoomScaleNormal="89" zoomScaleSheetLayoutView="87" workbookViewId="0">
      <selection activeCell="D9" sqref="D9:D11"/>
    </sheetView>
  </sheetViews>
  <sheetFormatPr baseColWidth="10" defaultRowHeight="16.5" x14ac:dyDescent="0.25"/>
  <cols>
    <col min="1" max="1" width="36.28515625" style="320" hidden="1" customWidth="1"/>
    <col min="2" max="2" width="26.28515625" style="320" customWidth="1"/>
    <col min="3" max="3" width="37.7109375" style="320" customWidth="1"/>
    <col min="4" max="4" width="23.42578125" style="320" customWidth="1"/>
    <col min="5" max="5" width="26" style="320" customWidth="1"/>
    <col min="6" max="6" width="24.140625" style="320" customWidth="1"/>
    <col min="7" max="7" width="11" style="320" customWidth="1"/>
    <col min="8" max="8" width="11.140625" style="320" customWidth="1"/>
    <col min="9" max="9" width="6" style="320" customWidth="1"/>
    <col min="10" max="10" width="7.5703125" style="320" customWidth="1"/>
    <col min="11" max="11" width="7.140625" style="320" customWidth="1"/>
    <col min="12" max="12" width="7.5703125" style="320" customWidth="1"/>
    <col min="13" max="13" width="25.7109375" style="320" customWidth="1"/>
    <col min="14" max="14" width="87.85546875" style="320" customWidth="1"/>
    <col min="15" max="16384" width="11.42578125" style="320"/>
  </cols>
  <sheetData>
    <row r="1" spans="1:14" x14ac:dyDescent="0.25">
      <c r="A1" s="359" t="s">
        <v>280</v>
      </c>
      <c r="B1" s="359"/>
      <c r="C1" s="359"/>
      <c r="D1" s="359"/>
      <c r="E1" s="359"/>
      <c r="F1" s="359"/>
      <c r="G1" s="359"/>
      <c r="H1" s="359"/>
      <c r="I1" s="359"/>
      <c r="J1" s="359"/>
      <c r="K1" s="359"/>
      <c r="L1" s="359"/>
      <c r="M1" s="359"/>
    </row>
    <row r="2" spans="1:14" ht="89.25" customHeight="1" x14ac:dyDescent="0.25">
      <c r="B2" s="321" t="s">
        <v>0</v>
      </c>
      <c r="C2" s="353" t="s">
        <v>240</v>
      </c>
      <c r="D2" s="354"/>
      <c r="E2" s="354"/>
      <c r="F2" s="354"/>
      <c r="G2" s="354"/>
      <c r="H2" s="354"/>
      <c r="I2" s="354"/>
      <c r="J2" s="354"/>
      <c r="K2" s="354"/>
      <c r="L2" s="354"/>
      <c r="M2" s="354"/>
      <c r="N2" s="355"/>
    </row>
    <row r="3" spans="1:14" ht="120" customHeight="1" x14ac:dyDescent="0.25">
      <c r="B3" s="321" t="s">
        <v>13</v>
      </c>
      <c r="C3" s="356" t="s">
        <v>238</v>
      </c>
      <c r="D3" s="357"/>
      <c r="E3" s="357"/>
      <c r="F3" s="357"/>
      <c r="G3" s="357"/>
      <c r="H3" s="357"/>
      <c r="I3" s="357"/>
      <c r="J3" s="357"/>
      <c r="K3" s="357"/>
      <c r="L3" s="357"/>
      <c r="M3" s="357"/>
      <c r="N3" s="358"/>
    </row>
    <row r="4" spans="1:14" ht="25.5" customHeight="1" x14ac:dyDescent="0.25">
      <c r="B4" s="360" t="s">
        <v>251</v>
      </c>
      <c r="C4" s="322" t="s">
        <v>239</v>
      </c>
    </row>
    <row r="5" spans="1:14" x14ac:dyDescent="0.25">
      <c r="B5" s="361"/>
      <c r="C5" s="322" t="s">
        <v>249</v>
      </c>
      <c r="D5" s="322" t="s">
        <v>250</v>
      </c>
    </row>
    <row r="6" spans="1:14" ht="16.5" customHeight="1" x14ac:dyDescent="0.25">
      <c r="A6" s="362" t="s">
        <v>110</v>
      </c>
      <c r="B6" s="352" t="s">
        <v>247</v>
      </c>
      <c r="C6" s="352" t="s">
        <v>246</v>
      </c>
      <c r="D6" s="349" t="s">
        <v>3</v>
      </c>
      <c r="E6" s="349"/>
      <c r="F6" s="349"/>
      <c r="G6" s="349"/>
      <c r="H6" s="349"/>
      <c r="I6" s="349"/>
      <c r="J6" s="349"/>
      <c r="K6" s="349"/>
      <c r="L6" s="349"/>
      <c r="M6" s="349" t="s">
        <v>275</v>
      </c>
      <c r="N6" s="352" t="s">
        <v>24</v>
      </c>
    </row>
    <row r="7" spans="1:14" ht="37.5" customHeight="1" x14ac:dyDescent="0.25">
      <c r="A7" s="362"/>
      <c r="B7" s="352"/>
      <c r="C7" s="352"/>
      <c r="D7" s="352" t="s">
        <v>12</v>
      </c>
      <c r="E7" s="352" t="s">
        <v>4</v>
      </c>
      <c r="F7" s="352" t="s">
        <v>5</v>
      </c>
      <c r="G7" s="352" t="s">
        <v>14</v>
      </c>
      <c r="H7" s="352" t="s">
        <v>6</v>
      </c>
      <c r="I7" s="352" t="s">
        <v>7</v>
      </c>
      <c r="J7" s="352"/>
      <c r="K7" s="352"/>
      <c r="L7" s="352"/>
      <c r="M7" s="350"/>
      <c r="N7" s="352"/>
    </row>
    <row r="8" spans="1:14" x14ac:dyDescent="0.25">
      <c r="A8" s="362"/>
      <c r="B8" s="349"/>
      <c r="C8" s="349"/>
      <c r="D8" s="349"/>
      <c r="E8" s="349"/>
      <c r="F8" s="349"/>
      <c r="G8" s="349"/>
      <c r="H8" s="349"/>
      <c r="I8" s="323" t="s">
        <v>8</v>
      </c>
      <c r="J8" s="323" t="s">
        <v>9</v>
      </c>
      <c r="K8" s="323" t="s">
        <v>10</v>
      </c>
      <c r="L8" s="323" t="s">
        <v>11</v>
      </c>
      <c r="M8" s="351"/>
      <c r="N8" s="349"/>
    </row>
    <row r="9" spans="1:14" s="326" customFormat="1" ht="107.25" customHeight="1" x14ac:dyDescent="0.25">
      <c r="A9" s="324" t="s">
        <v>25</v>
      </c>
      <c r="B9" s="348" t="s">
        <v>255</v>
      </c>
      <c r="C9" s="325" t="s">
        <v>248</v>
      </c>
      <c r="D9" s="367" t="s">
        <v>276</v>
      </c>
      <c r="E9" s="342" t="s">
        <v>278</v>
      </c>
      <c r="F9" s="345" t="s">
        <v>277</v>
      </c>
      <c r="G9" s="345" t="s">
        <v>27</v>
      </c>
      <c r="H9" s="345" t="s">
        <v>274</v>
      </c>
      <c r="I9" s="345"/>
      <c r="J9" s="345"/>
      <c r="K9" s="345"/>
      <c r="L9" s="345">
        <v>9</v>
      </c>
      <c r="M9" s="339">
        <v>3500000</v>
      </c>
      <c r="N9" s="342" t="s">
        <v>279</v>
      </c>
    </row>
    <row r="10" spans="1:14" s="326" customFormat="1" ht="102.75" customHeight="1" x14ac:dyDescent="0.25">
      <c r="A10" s="327"/>
      <c r="B10" s="348"/>
      <c r="C10" s="325" t="s">
        <v>253</v>
      </c>
      <c r="D10" s="368"/>
      <c r="E10" s="343"/>
      <c r="F10" s="346"/>
      <c r="G10" s="346"/>
      <c r="H10" s="346"/>
      <c r="I10" s="346"/>
      <c r="J10" s="346"/>
      <c r="K10" s="346"/>
      <c r="L10" s="346"/>
      <c r="M10" s="340"/>
      <c r="N10" s="343"/>
    </row>
    <row r="11" spans="1:14" s="326" customFormat="1" ht="129.75" customHeight="1" x14ac:dyDescent="0.25">
      <c r="A11" s="327"/>
      <c r="B11" s="345"/>
      <c r="C11" s="325" t="s">
        <v>254</v>
      </c>
      <c r="D11" s="369"/>
      <c r="E11" s="344"/>
      <c r="F11" s="347"/>
      <c r="G11" s="347"/>
      <c r="H11" s="347"/>
      <c r="I11" s="347"/>
      <c r="J11" s="347"/>
      <c r="K11" s="347"/>
      <c r="L11" s="347"/>
      <c r="M11" s="341"/>
      <c r="N11" s="344"/>
    </row>
    <row r="12" spans="1:14" ht="22.5" customHeight="1" x14ac:dyDescent="0.25">
      <c r="A12" s="328"/>
      <c r="B12" s="329"/>
      <c r="C12" s="330"/>
      <c r="D12" s="331"/>
      <c r="E12" s="331"/>
      <c r="F12" s="332"/>
      <c r="G12" s="333"/>
      <c r="H12" s="333"/>
      <c r="I12" s="333"/>
      <c r="J12" s="334"/>
      <c r="K12" s="365" t="s">
        <v>105</v>
      </c>
      <c r="L12" s="366"/>
      <c r="M12" s="335">
        <f>SUM(M9:M11)</f>
        <v>3500000</v>
      </c>
      <c r="N12" s="332"/>
    </row>
    <row r="13" spans="1:14" ht="26.25" customHeight="1" x14ac:dyDescent="0.25">
      <c r="A13" s="328"/>
      <c r="B13" s="336"/>
      <c r="C13" s="330"/>
      <c r="D13" s="331"/>
      <c r="E13" s="331"/>
      <c r="F13" s="333"/>
      <c r="G13" s="333"/>
      <c r="H13" s="333"/>
      <c r="I13" s="333"/>
      <c r="J13" s="334"/>
      <c r="K13" s="363" t="s">
        <v>252</v>
      </c>
      <c r="L13" s="364"/>
      <c r="M13" s="335">
        <v>79864726.430000007</v>
      </c>
      <c r="N13" s="332"/>
    </row>
    <row r="14" spans="1:14" ht="16.5" customHeight="1" x14ac:dyDescent="0.25">
      <c r="A14" s="328"/>
      <c r="B14" s="336"/>
      <c r="C14" s="330"/>
      <c r="D14" s="333"/>
      <c r="E14" s="333"/>
      <c r="F14" s="333"/>
      <c r="G14" s="333"/>
      <c r="H14" s="333"/>
      <c r="I14" s="333"/>
      <c r="J14" s="334"/>
      <c r="K14" s="363" t="s">
        <v>273</v>
      </c>
      <c r="L14" s="364"/>
      <c r="M14" s="337">
        <f>SUM(M12:M13)</f>
        <v>83364726.430000007</v>
      </c>
      <c r="N14" s="332"/>
    </row>
    <row r="15" spans="1:14" x14ac:dyDescent="0.25">
      <c r="C15" s="332"/>
    </row>
    <row r="16" spans="1:14" x14ac:dyDescent="0.3">
      <c r="M16" s="338"/>
    </row>
  </sheetData>
  <mergeCells count="30">
    <mergeCell ref="K14:L14"/>
    <mergeCell ref="N6:N8"/>
    <mergeCell ref="F7:F8"/>
    <mergeCell ref="H7:H8"/>
    <mergeCell ref="I7:L7"/>
    <mergeCell ref="K13:L13"/>
    <mergeCell ref="K12:L12"/>
    <mergeCell ref="D6:L6"/>
    <mergeCell ref="D7:D8"/>
    <mergeCell ref="E7:E8"/>
    <mergeCell ref="G7:G8"/>
    <mergeCell ref="G9:G11"/>
    <mergeCell ref="H9:H11"/>
    <mergeCell ref="I9:I11"/>
    <mergeCell ref="J9:J11"/>
    <mergeCell ref="D9:D11"/>
    <mergeCell ref="C2:N2"/>
    <mergeCell ref="C3:N3"/>
    <mergeCell ref="A1:M1"/>
    <mergeCell ref="B4:B5"/>
    <mergeCell ref="A6:A8"/>
    <mergeCell ref="E9:E11"/>
    <mergeCell ref="F9:F11"/>
    <mergeCell ref="N9:N11"/>
    <mergeCell ref="B9:B11"/>
    <mergeCell ref="M6:M8"/>
    <mergeCell ref="B6:B8"/>
    <mergeCell ref="C6:C8"/>
    <mergeCell ref="K9:K11"/>
    <mergeCell ref="L9:L11"/>
  </mergeCells>
  <pageMargins left="0.70866141732283472" right="0.70866141732283472" top="0.74803149606299213" bottom="0.74803149606299213" header="0.31496062992125984" footer="0.31496062992125984"/>
  <pageSetup scale="4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2"/>
  <sheetViews>
    <sheetView topLeftCell="A22" workbookViewId="0">
      <selection activeCell="B9" sqref="B9"/>
    </sheetView>
  </sheetViews>
  <sheetFormatPr baseColWidth="10" defaultRowHeight="12.75" x14ac:dyDescent="0.2"/>
  <cols>
    <col min="1" max="1" width="40.140625" style="7" customWidth="1"/>
    <col min="2" max="2" width="39.5703125" style="7" customWidth="1"/>
    <col min="3" max="3" width="18.85546875" style="1" customWidth="1"/>
    <col min="4" max="4" width="4.28515625" style="1" customWidth="1"/>
    <col min="5" max="5" width="5.42578125" style="1" customWidth="1"/>
    <col min="6" max="6" width="5.5703125" style="1" customWidth="1"/>
    <col min="7" max="7" width="19.5703125" style="1" customWidth="1"/>
    <col min="8" max="8" width="45.28515625" style="1" customWidth="1"/>
    <col min="9" max="11" width="19.5703125" style="1" customWidth="1"/>
    <col min="12" max="12" width="6.5703125" style="1" customWidth="1"/>
    <col min="13" max="13" width="13.140625" style="1" customWidth="1"/>
    <col min="14" max="14" width="14.85546875" style="1" customWidth="1"/>
    <col min="15" max="260" width="11.42578125" style="1"/>
    <col min="261" max="261" width="40.140625" style="1" customWidth="1"/>
    <col min="262" max="262" width="34" style="1" customWidth="1"/>
    <col min="263" max="263" width="18.85546875" style="1" customWidth="1"/>
    <col min="264" max="264" width="4.28515625" style="1" customWidth="1"/>
    <col min="265" max="265" width="5.42578125" style="1" customWidth="1"/>
    <col min="266" max="266" width="5.5703125" style="1" customWidth="1"/>
    <col min="267" max="267" width="19.5703125" style="1" customWidth="1"/>
    <col min="268" max="268" width="13.42578125" style="1" customWidth="1"/>
    <col min="269" max="516" width="11.42578125" style="1"/>
    <col min="517" max="517" width="40.140625" style="1" customWidth="1"/>
    <col min="518" max="518" width="34" style="1" customWidth="1"/>
    <col min="519" max="519" width="18.85546875" style="1" customWidth="1"/>
    <col min="520" max="520" width="4.28515625" style="1" customWidth="1"/>
    <col min="521" max="521" width="5.42578125" style="1" customWidth="1"/>
    <col min="522" max="522" width="5.5703125" style="1" customWidth="1"/>
    <col min="523" max="523" width="19.5703125" style="1" customWidth="1"/>
    <col min="524" max="524" width="13.42578125" style="1" customWidth="1"/>
    <col min="525" max="772" width="11.42578125" style="1"/>
    <col min="773" max="773" width="40.140625" style="1" customWidth="1"/>
    <col min="774" max="774" width="34" style="1" customWidth="1"/>
    <col min="775" max="775" width="18.85546875" style="1" customWidth="1"/>
    <col min="776" max="776" width="4.28515625" style="1" customWidth="1"/>
    <col min="777" max="777" width="5.42578125" style="1" customWidth="1"/>
    <col min="778" max="778" width="5.5703125" style="1" customWidth="1"/>
    <col min="779" max="779" width="19.5703125" style="1" customWidth="1"/>
    <col min="780" max="780" width="13.42578125" style="1" customWidth="1"/>
    <col min="781" max="1028" width="11.42578125" style="1"/>
    <col min="1029" max="1029" width="40.140625" style="1" customWidth="1"/>
    <col min="1030" max="1030" width="34" style="1" customWidth="1"/>
    <col min="1031" max="1031" width="18.85546875" style="1" customWidth="1"/>
    <col min="1032" max="1032" width="4.28515625" style="1" customWidth="1"/>
    <col min="1033" max="1033" width="5.42578125" style="1" customWidth="1"/>
    <col min="1034" max="1034" width="5.5703125" style="1" customWidth="1"/>
    <col min="1035" max="1035" width="19.5703125" style="1" customWidth="1"/>
    <col min="1036" max="1036" width="13.42578125" style="1" customWidth="1"/>
    <col min="1037" max="1284" width="11.42578125" style="1"/>
    <col min="1285" max="1285" width="40.140625" style="1" customWidth="1"/>
    <col min="1286" max="1286" width="34" style="1" customWidth="1"/>
    <col min="1287" max="1287" width="18.85546875" style="1" customWidth="1"/>
    <col min="1288" max="1288" width="4.28515625" style="1" customWidth="1"/>
    <col min="1289" max="1289" width="5.42578125" style="1" customWidth="1"/>
    <col min="1290" max="1290" width="5.5703125" style="1" customWidth="1"/>
    <col min="1291" max="1291" width="19.5703125" style="1" customWidth="1"/>
    <col min="1292" max="1292" width="13.42578125" style="1" customWidth="1"/>
    <col min="1293" max="1540" width="11.42578125" style="1"/>
    <col min="1541" max="1541" width="40.140625" style="1" customWidth="1"/>
    <col min="1542" max="1542" width="34" style="1" customWidth="1"/>
    <col min="1543" max="1543" width="18.85546875" style="1" customWidth="1"/>
    <col min="1544" max="1544" width="4.28515625" style="1" customWidth="1"/>
    <col min="1545" max="1545" width="5.42578125" style="1" customWidth="1"/>
    <col min="1546" max="1546" width="5.5703125" style="1" customWidth="1"/>
    <col min="1547" max="1547" width="19.5703125" style="1" customWidth="1"/>
    <col min="1548" max="1548" width="13.42578125" style="1" customWidth="1"/>
    <col min="1549" max="1796" width="11.42578125" style="1"/>
    <col min="1797" max="1797" width="40.140625" style="1" customWidth="1"/>
    <col min="1798" max="1798" width="34" style="1" customWidth="1"/>
    <col min="1799" max="1799" width="18.85546875" style="1" customWidth="1"/>
    <col min="1800" max="1800" width="4.28515625" style="1" customWidth="1"/>
    <col min="1801" max="1801" width="5.42578125" style="1" customWidth="1"/>
    <col min="1802" max="1802" width="5.5703125" style="1" customWidth="1"/>
    <col min="1803" max="1803" width="19.5703125" style="1" customWidth="1"/>
    <col min="1804" max="1804" width="13.42578125" style="1" customWidth="1"/>
    <col min="1805" max="2052" width="11.42578125" style="1"/>
    <col min="2053" max="2053" width="40.140625" style="1" customWidth="1"/>
    <col min="2054" max="2054" width="34" style="1" customWidth="1"/>
    <col min="2055" max="2055" width="18.85546875" style="1" customWidth="1"/>
    <col min="2056" max="2056" width="4.28515625" style="1" customWidth="1"/>
    <col min="2057" max="2057" width="5.42578125" style="1" customWidth="1"/>
    <col min="2058" max="2058" width="5.5703125" style="1" customWidth="1"/>
    <col min="2059" max="2059" width="19.5703125" style="1" customWidth="1"/>
    <col min="2060" max="2060" width="13.42578125" style="1" customWidth="1"/>
    <col min="2061" max="2308" width="11.42578125" style="1"/>
    <col min="2309" max="2309" width="40.140625" style="1" customWidth="1"/>
    <col min="2310" max="2310" width="34" style="1" customWidth="1"/>
    <col min="2311" max="2311" width="18.85546875" style="1" customWidth="1"/>
    <col min="2312" max="2312" width="4.28515625" style="1" customWidth="1"/>
    <col min="2313" max="2313" width="5.42578125" style="1" customWidth="1"/>
    <col min="2314" max="2314" width="5.5703125" style="1" customWidth="1"/>
    <col min="2315" max="2315" width="19.5703125" style="1" customWidth="1"/>
    <col min="2316" max="2316" width="13.42578125" style="1" customWidth="1"/>
    <col min="2317" max="2564" width="11.42578125" style="1"/>
    <col min="2565" max="2565" width="40.140625" style="1" customWidth="1"/>
    <col min="2566" max="2566" width="34" style="1" customWidth="1"/>
    <col min="2567" max="2567" width="18.85546875" style="1" customWidth="1"/>
    <col min="2568" max="2568" width="4.28515625" style="1" customWidth="1"/>
    <col min="2569" max="2569" width="5.42578125" style="1" customWidth="1"/>
    <col min="2570" max="2570" width="5.5703125" style="1" customWidth="1"/>
    <col min="2571" max="2571" width="19.5703125" style="1" customWidth="1"/>
    <col min="2572" max="2572" width="13.42578125" style="1" customWidth="1"/>
    <col min="2573" max="2820" width="11.42578125" style="1"/>
    <col min="2821" max="2821" width="40.140625" style="1" customWidth="1"/>
    <col min="2822" max="2822" width="34" style="1" customWidth="1"/>
    <col min="2823" max="2823" width="18.85546875" style="1" customWidth="1"/>
    <col min="2824" max="2824" width="4.28515625" style="1" customWidth="1"/>
    <col min="2825" max="2825" width="5.42578125" style="1" customWidth="1"/>
    <col min="2826" max="2826" width="5.5703125" style="1" customWidth="1"/>
    <col min="2827" max="2827" width="19.5703125" style="1" customWidth="1"/>
    <col min="2828" max="2828" width="13.42578125" style="1" customWidth="1"/>
    <col min="2829" max="3076" width="11.42578125" style="1"/>
    <col min="3077" max="3077" width="40.140625" style="1" customWidth="1"/>
    <col min="3078" max="3078" width="34" style="1" customWidth="1"/>
    <col min="3079" max="3079" width="18.85546875" style="1" customWidth="1"/>
    <col min="3080" max="3080" width="4.28515625" style="1" customWidth="1"/>
    <col min="3081" max="3081" width="5.42578125" style="1" customWidth="1"/>
    <col min="3082" max="3082" width="5.5703125" style="1" customWidth="1"/>
    <col min="3083" max="3083" width="19.5703125" style="1" customWidth="1"/>
    <col min="3084" max="3084" width="13.42578125" style="1" customWidth="1"/>
    <col min="3085" max="3332" width="11.42578125" style="1"/>
    <col min="3333" max="3333" width="40.140625" style="1" customWidth="1"/>
    <col min="3334" max="3334" width="34" style="1" customWidth="1"/>
    <col min="3335" max="3335" width="18.85546875" style="1" customWidth="1"/>
    <col min="3336" max="3336" width="4.28515625" style="1" customWidth="1"/>
    <col min="3337" max="3337" width="5.42578125" style="1" customWidth="1"/>
    <col min="3338" max="3338" width="5.5703125" style="1" customWidth="1"/>
    <col min="3339" max="3339" width="19.5703125" style="1" customWidth="1"/>
    <col min="3340" max="3340" width="13.42578125" style="1" customWidth="1"/>
    <col min="3341" max="3588" width="11.42578125" style="1"/>
    <col min="3589" max="3589" width="40.140625" style="1" customWidth="1"/>
    <col min="3590" max="3590" width="34" style="1" customWidth="1"/>
    <col min="3591" max="3591" width="18.85546875" style="1" customWidth="1"/>
    <col min="3592" max="3592" width="4.28515625" style="1" customWidth="1"/>
    <col min="3593" max="3593" width="5.42578125" style="1" customWidth="1"/>
    <col min="3594" max="3594" width="5.5703125" style="1" customWidth="1"/>
    <col min="3595" max="3595" width="19.5703125" style="1" customWidth="1"/>
    <col min="3596" max="3596" width="13.42578125" style="1" customWidth="1"/>
    <col min="3597" max="3844" width="11.42578125" style="1"/>
    <col min="3845" max="3845" width="40.140625" style="1" customWidth="1"/>
    <col min="3846" max="3846" width="34" style="1" customWidth="1"/>
    <col min="3847" max="3847" width="18.85546875" style="1" customWidth="1"/>
    <col min="3848" max="3848" width="4.28515625" style="1" customWidth="1"/>
    <col min="3849" max="3849" width="5.42578125" style="1" customWidth="1"/>
    <col min="3850" max="3850" width="5.5703125" style="1" customWidth="1"/>
    <col min="3851" max="3851" width="19.5703125" style="1" customWidth="1"/>
    <col min="3852" max="3852" width="13.42578125" style="1" customWidth="1"/>
    <col min="3853" max="4100" width="11.42578125" style="1"/>
    <col min="4101" max="4101" width="40.140625" style="1" customWidth="1"/>
    <col min="4102" max="4102" width="34" style="1" customWidth="1"/>
    <col min="4103" max="4103" width="18.85546875" style="1" customWidth="1"/>
    <col min="4104" max="4104" width="4.28515625" style="1" customWidth="1"/>
    <col min="4105" max="4105" width="5.42578125" style="1" customWidth="1"/>
    <col min="4106" max="4106" width="5.5703125" style="1" customWidth="1"/>
    <col min="4107" max="4107" width="19.5703125" style="1" customWidth="1"/>
    <col min="4108" max="4108" width="13.42578125" style="1" customWidth="1"/>
    <col min="4109" max="4356" width="11.42578125" style="1"/>
    <col min="4357" max="4357" width="40.140625" style="1" customWidth="1"/>
    <col min="4358" max="4358" width="34" style="1" customWidth="1"/>
    <col min="4359" max="4359" width="18.85546875" style="1" customWidth="1"/>
    <col min="4360" max="4360" width="4.28515625" style="1" customWidth="1"/>
    <col min="4361" max="4361" width="5.42578125" style="1" customWidth="1"/>
    <col min="4362" max="4362" width="5.5703125" style="1" customWidth="1"/>
    <col min="4363" max="4363" width="19.5703125" style="1" customWidth="1"/>
    <col min="4364" max="4364" width="13.42578125" style="1" customWidth="1"/>
    <col min="4365" max="4612" width="11.42578125" style="1"/>
    <col min="4613" max="4613" width="40.140625" style="1" customWidth="1"/>
    <col min="4614" max="4614" width="34" style="1" customWidth="1"/>
    <col min="4615" max="4615" width="18.85546875" style="1" customWidth="1"/>
    <col min="4616" max="4616" width="4.28515625" style="1" customWidth="1"/>
    <col min="4617" max="4617" width="5.42578125" style="1" customWidth="1"/>
    <col min="4618" max="4618" width="5.5703125" style="1" customWidth="1"/>
    <col min="4619" max="4619" width="19.5703125" style="1" customWidth="1"/>
    <col min="4620" max="4620" width="13.42578125" style="1" customWidth="1"/>
    <col min="4621" max="4868" width="11.42578125" style="1"/>
    <col min="4869" max="4869" width="40.140625" style="1" customWidth="1"/>
    <col min="4870" max="4870" width="34" style="1" customWidth="1"/>
    <col min="4871" max="4871" width="18.85546875" style="1" customWidth="1"/>
    <col min="4872" max="4872" width="4.28515625" style="1" customWidth="1"/>
    <col min="4873" max="4873" width="5.42578125" style="1" customWidth="1"/>
    <col min="4874" max="4874" width="5.5703125" style="1" customWidth="1"/>
    <col min="4875" max="4875" width="19.5703125" style="1" customWidth="1"/>
    <col min="4876" max="4876" width="13.42578125" style="1" customWidth="1"/>
    <col min="4877" max="5124" width="11.42578125" style="1"/>
    <col min="5125" max="5125" width="40.140625" style="1" customWidth="1"/>
    <col min="5126" max="5126" width="34" style="1" customWidth="1"/>
    <col min="5127" max="5127" width="18.85546875" style="1" customWidth="1"/>
    <col min="5128" max="5128" width="4.28515625" style="1" customWidth="1"/>
    <col min="5129" max="5129" width="5.42578125" style="1" customWidth="1"/>
    <col min="5130" max="5130" width="5.5703125" style="1" customWidth="1"/>
    <col min="5131" max="5131" width="19.5703125" style="1" customWidth="1"/>
    <col min="5132" max="5132" width="13.42578125" style="1" customWidth="1"/>
    <col min="5133" max="5380" width="11.42578125" style="1"/>
    <col min="5381" max="5381" width="40.140625" style="1" customWidth="1"/>
    <col min="5382" max="5382" width="34" style="1" customWidth="1"/>
    <col min="5383" max="5383" width="18.85546875" style="1" customWidth="1"/>
    <col min="5384" max="5384" width="4.28515625" style="1" customWidth="1"/>
    <col min="5385" max="5385" width="5.42578125" style="1" customWidth="1"/>
    <col min="5386" max="5386" width="5.5703125" style="1" customWidth="1"/>
    <col min="5387" max="5387" width="19.5703125" style="1" customWidth="1"/>
    <col min="5388" max="5388" width="13.42578125" style="1" customWidth="1"/>
    <col min="5389" max="5636" width="11.42578125" style="1"/>
    <col min="5637" max="5637" width="40.140625" style="1" customWidth="1"/>
    <col min="5638" max="5638" width="34" style="1" customWidth="1"/>
    <col min="5639" max="5639" width="18.85546875" style="1" customWidth="1"/>
    <col min="5640" max="5640" width="4.28515625" style="1" customWidth="1"/>
    <col min="5641" max="5641" width="5.42578125" style="1" customWidth="1"/>
    <col min="5642" max="5642" width="5.5703125" style="1" customWidth="1"/>
    <col min="5643" max="5643" width="19.5703125" style="1" customWidth="1"/>
    <col min="5644" max="5644" width="13.42578125" style="1" customWidth="1"/>
    <col min="5645" max="5892" width="11.42578125" style="1"/>
    <col min="5893" max="5893" width="40.140625" style="1" customWidth="1"/>
    <col min="5894" max="5894" width="34" style="1" customWidth="1"/>
    <col min="5895" max="5895" width="18.85546875" style="1" customWidth="1"/>
    <col min="5896" max="5896" width="4.28515625" style="1" customWidth="1"/>
    <col min="5897" max="5897" width="5.42578125" style="1" customWidth="1"/>
    <col min="5898" max="5898" width="5.5703125" style="1" customWidth="1"/>
    <col min="5899" max="5899" width="19.5703125" style="1" customWidth="1"/>
    <col min="5900" max="5900" width="13.42578125" style="1" customWidth="1"/>
    <col min="5901" max="6148" width="11.42578125" style="1"/>
    <col min="6149" max="6149" width="40.140625" style="1" customWidth="1"/>
    <col min="6150" max="6150" width="34" style="1" customWidth="1"/>
    <col min="6151" max="6151" width="18.85546875" style="1" customWidth="1"/>
    <col min="6152" max="6152" width="4.28515625" style="1" customWidth="1"/>
    <col min="6153" max="6153" width="5.42578125" style="1" customWidth="1"/>
    <col min="6154" max="6154" width="5.5703125" style="1" customWidth="1"/>
    <col min="6155" max="6155" width="19.5703125" style="1" customWidth="1"/>
    <col min="6156" max="6156" width="13.42578125" style="1" customWidth="1"/>
    <col min="6157" max="6404" width="11.42578125" style="1"/>
    <col min="6405" max="6405" width="40.140625" style="1" customWidth="1"/>
    <col min="6406" max="6406" width="34" style="1" customWidth="1"/>
    <col min="6407" max="6407" width="18.85546875" style="1" customWidth="1"/>
    <col min="6408" max="6408" width="4.28515625" style="1" customWidth="1"/>
    <col min="6409" max="6409" width="5.42578125" style="1" customWidth="1"/>
    <col min="6410" max="6410" width="5.5703125" style="1" customWidth="1"/>
    <col min="6411" max="6411" width="19.5703125" style="1" customWidth="1"/>
    <col min="6412" max="6412" width="13.42578125" style="1" customWidth="1"/>
    <col min="6413" max="6660" width="11.42578125" style="1"/>
    <col min="6661" max="6661" width="40.140625" style="1" customWidth="1"/>
    <col min="6662" max="6662" width="34" style="1" customWidth="1"/>
    <col min="6663" max="6663" width="18.85546875" style="1" customWidth="1"/>
    <col min="6664" max="6664" width="4.28515625" style="1" customWidth="1"/>
    <col min="6665" max="6665" width="5.42578125" style="1" customWidth="1"/>
    <col min="6666" max="6666" width="5.5703125" style="1" customWidth="1"/>
    <col min="6667" max="6667" width="19.5703125" style="1" customWidth="1"/>
    <col min="6668" max="6668" width="13.42578125" style="1" customWidth="1"/>
    <col min="6669" max="6916" width="11.42578125" style="1"/>
    <col min="6917" max="6917" width="40.140625" style="1" customWidth="1"/>
    <col min="6918" max="6918" width="34" style="1" customWidth="1"/>
    <col min="6919" max="6919" width="18.85546875" style="1" customWidth="1"/>
    <col min="6920" max="6920" width="4.28515625" style="1" customWidth="1"/>
    <col min="6921" max="6921" width="5.42578125" style="1" customWidth="1"/>
    <col min="6922" max="6922" width="5.5703125" style="1" customWidth="1"/>
    <col min="6923" max="6923" width="19.5703125" style="1" customWidth="1"/>
    <col min="6924" max="6924" width="13.42578125" style="1" customWidth="1"/>
    <col min="6925" max="7172" width="11.42578125" style="1"/>
    <col min="7173" max="7173" width="40.140625" style="1" customWidth="1"/>
    <col min="7174" max="7174" width="34" style="1" customWidth="1"/>
    <col min="7175" max="7175" width="18.85546875" style="1" customWidth="1"/>
    <col min="7176" max="7176" width="4.28515625" style="1" customWidth="1"/>
    <col min="7177" max="7177" width="5.42578125" style="1" customWidth="1"/>
    <col min="7178" max="7178" width="5.5703125" style="1" customWidth="1"/>
    <col min="7179" max="7179" width="19.5703125" style="1" customWidth="1"/>
    <col min="7180" max="7180" width="13.42578125" style="1" customWidth="1"/>
    <col min="7181" max="7428" width="11.42578125" style="1"/>
    <col min="7429" max="7429" width="40.140625" style="1" customWidth="1"/>
    <col min="7430" max="7430" width="34" style="1" customWidth="1"/>
    <col min="7431" max="7431" width="18.85546875" style="1" customWidth="1"/>
    <col min="7432" max="7432" width="4.28515625" style="1" customWidth="1"/>
    <col min="7433" max="7433" width="5.42578125" style="1" customWidth="1"/>
    <col min="7434" max="7434" width="5.5703125" style="1" customWidth="1"/>
    <col min="7435" max="7435" width="19.5703125" style="1" customWidth="1"/>
    <col min="7436" max="7436" width="13.42578125" style="1" customWidth="1"/>
    <col min="7437" max="7684" width="11.42578125" style="1"/>
    <col min="7685" max="7685" width="40.140625" style="1" customWidth="1"/>
    <col min="7686" max="7686" width="34" style="1" customWidth="1"/>
    <col min="7687" max="7687" width="18.85546875" style="1" customWidth="1"/>
    <col min="7688" max="7688" width="4.28515625" style="1" customWidth="1"/>
    <col min="7689" max="7689" width="5.42578125" style="1" customWidth="1"/>
    <col min="7690" max="7690" width="5.5703125" style="1" customWidth="1"/>
    <col min="7691" max="7691" width="19.5703125" style="1" customWidth="1"/>
    <col min="7692" max="7692" width="13.42578125" style="1" customWidth="1"/>
    <col min="7693" max="7940" width="11.42578125" style="1"/>
    <col min="7941" max="7941" width="40.140625" style="1" customWidth="1"/>
    <col min="7942" max="7942" width="34" style="1" customWidth="1"/>
    <col min="7943" max="7943" width="18.85546875" style="1" customWidth="1"/>
    <col min="7944" max="7944" width="4.28515625" style="1" customWidth="1"/>
    <col min="7945" max="7945" width="5.42578125" style="1" customWidth="1"/>
    <col min="7946" max="7946" width="5.5703125" style="1" customWidth="1"/>
    <col min="7947" max="7947" width="19.5703125" style="1" customWidth="1"/>
    <col min="7948" max="7948" width="13.42578125" style="1" customWidth="1"/>
    <col min="7949" max="8196" width="11.42578125" style="1"/>
    <col min="8197" max="8197" width="40.140625" style="1" customWidth="1"/>
    <col min="8198" max="8198" width="34" style="1" customWidth="1"/>
    <col min="8199" max="8199" width="18.85546875" style="1" customWidth="1"/>
    <col min="8200" max="8200" width="4.28515625" style="1" customWidth="1"/>
    <col min="8201" max="8201" width="5.42578125" style="1" customWidth="1"/>
    <col min="8202" max="8202" width="5.5703125" style="1" customWidth="1"/>
    <col min="8203" max="8203" width="19.5703125" style="1" customWidth="1"/>
    <col min="8204" max="8204" width="13.42578125" style="1" customWidth="1"/>
    <col min="8205" max="8452" width="11.42578125" style="1"/>
    <col min="8453" max="8453" width="40.140625" style="1" customWidth="1"/>
    <col min="8454" max="8454" width="34" style="1" customWidth="1"/>
    <col min="8455" max="8455" width="18.85546875" style="1" customWidth="1"/>
    <col min="8456" max="8456" width="4.28515625" style="1" customWidth="1"/>
    <col min="8457" max="8457" width="5.42578125" style="1" customWidth="1"/>
    <col min="8458" max="8458" width="5.5703125" style="1" customWidth="1"/>
    <col min="8459" max="8459" width="19.5703125" style="1" customWidth="1"/>
    <col min="8460" max="8460" width="13.42578125" style="1" customWidth="1"/>
    <col min="8461" max="8708" width="11.42578125" style="1"/>
    <col min="8709" max="8709" width="40.140625" style="1" customWidth="1"/>
    <col min="8710" max="8710" width="34" style="1" customWidth="1"/>
    <col min="8711" max="8711" width="18.85546875" style="1" customWidth="1"/>
    <col min="8712" max="8712" width="4.28515625" style="1" customWidth="1"/>
    <col min="8713" max="8713" width="5.42578125" style="1" customWidth="1"/>
    <col min="8714" max="8714" width="5.5703125" style="1" customWidth="1"/>
    <col min="8715" max="8715" width="19.5703125" style="1" customWidth="1"/>
    <col min="8716" max="8716" width="13.42578125" style="1" customWidth="1"/>
    <col min="8717" max="8964" width="11.42578125" style="1"/>
    <col min="8965" max="8965" width="40.140625" style="1" customWidth="1"/>
    <col min="8966" max="8966" width="34" style="1" customWidth="1"/>
    <col min="8967" max="8967" width="18.85546875" style="1" customWidth="1"/>
    <col min="8968" max="8968" width="4.28515625" style="1" customWidth="1"/>
    <col min="8969" max="8969" width="5.42578125" style="1" customWidth="1"/>
    <col min="8970" max="8970" width="5.5703125" style="1" customWidth="1"/>
    <col min="8971" max="8971" width="19.5703125" style="1" customWidth="1"/>
    <col min="8972" max="8972" width="13.42578125" style="1" customWidth="1"/>
    <col min="8973" max="9220" width="11.42578125" style="1"/>
    <col min="9221" max="9221" width="40.140625" style="1" customWidth="1"/>
    <col min="9222" max="9222" width="34" style="1" customWidth="1"/>
    <col min="9223" max="9223" width="18.85546875" style="1" customWidth="1"/>
    <col min="9224" max="9224" width="4.28515625" style="1" customWidth="1"/>
    <col min="9225" max="9225" width="5.42578125" style="1" customWidth="1"/>
    <col min="9226" max="9226" width="5.5703125" style="1" customWidth="1"/>
    <col min="9227" max="9227" width="19.5703125" style="1" customWidth="1"/>
    <col min="9228" max="9228" width="13.42578125" style="1" customWidth="1"/>
    <col min="9229" max="9476" width="11.42578125" style="1"/>
    <col min="9477" max="9477" width="40.140625" style="1" customWidth="1"/>
    <col min="9478" max="9478" width="34" style="1" customWidth="1"/>
    <col min="9479" max="9479" width="18.85546875" style="1" customWidth="1"/>
    <col min="9480" max="9480" width="4.28515625" style="1" customWidth="1"/>
    <col min="9481" max="9481" width="5.42578125" style="1" customWidth="1"/>
    <col min="9482" max="9482" width="5.5703125" style="1" customWidth="1"/>
    <col min="9483" max="9483" width="19.5703125" style="1" customWidth="1"/>
    <col min="9484" max="9484" width="13.42578125" style="1" customWidth="1"/>
    <col min="9485" max="9732" width="11.42578125" style="1"/>
    <col min="9733" max="9733" width="40.140625" style="1" customWidth="1"/>
    <col min="9734" max="9734" width="34" style="1" customWidth="1"/>
    <col min="9735" max="9735" width="18.85546875" style="1" customWidth="1"/>
    <col min="9736" max="9736" width="4.28515625" style="1" customWidth="1"/>
    <col min="9737" max="9737" width="5.42578125" style="1" customWidth="1"/>
    <col min="9738" max="9738" width="5.5703125" style="1" customWidth="1"/>
    <col min="9739" max="9739" width="19.5703125" style="1" customWidth="1"/>
    <col min="9740" max="9740" width="13.42578125" style="1" customWidth="1"/>
    <col min="9741" max="9988" width="11.42578125" style="1"/>
    <col min="9989" max="9989" width="40.140625" style="1" customWidth="1"/>
    <col min="9990" max="9990" width="34" style="1" customWidth="1"/>
    <col min="9991" max="9991" width="18.85546875" style="1" customWidth="1"/>
    <col min="9992" max="9992" width="4.28515625" style="1" customWidth="1"/>
    <col min="9993" max="9993" width="5.42578125" style="1" customWidth="1"/>
    <col min="9994" max="9994" width="5.5703125" style="1" customWidth="1"/>
    <col min="9995" max="9995" width="19.5703125" style="1" customWidth="1"/>
    <col min="9996" max="9996" width="13.42578125" style="1" customWidth="1"/>
    <col min="9997" max="10244" width="11.42578125" style="1"/>
    <col min="10245" max="10245" width="40.140625" style="1" customWidth="1"/>
    <col min="10246" max="10246" width="34" style="1" customWidth="1"/>
    <col min="10247" max="10247" width="18.85546875" style="1" customWidth="1"/>
    <col min="10248" max="10248" width="4.28515625" style="1" customWidth="1"/>
    <col min="10249" max="10249" width="5.42578125" style="1" customWidth="1"/>
    <col min="10250" max="10250" width="5.5703125" style="1" customWidth="1"/>
    <col min="10251" max="10251" width="19.5703125" style="1" customWidth="1"/>
    <col min="10252" max="10252" width="13.42578125" style="1" customWidth="1"/>
    <col min="10253" max="10500" width="11.42578125" style="1"/>
    <col min="10501" max="10501" width="40.140625" style="1" customWidth="1"/>
    <col min="10502" max="10502" width="34" style="1" customWidth="1"/>
    <col min="10503" max="10503" width="18.85546875" style="1" customWidth="1"/>
    <col min="10504" max="10504" width="4.28515625" style="1" customWidth="1"/>
    <col min="10505" max="10505" width="5.42578125" style="1" customWidth="1"/>
    <col min="10506" max="10506" width="5.5703125" style="1" customWidth="1"/>
    <col min="10507" max="10507" width="19.5703125" style="1" customWidth="1"/>
    <col min="10508" max="10508" width="13.42578125" style="1" customWidth="1"/>
    <col min="10509" max="10756" width="11.42578125" style="1"/>
    <col min="10757" max="10757" width="40.140625" style="1" customWidth="1"/>
    <col min="10758" max="10758" width="34" style="1" customWidth="1"/>
    <col min="10759" max="10759" width="18.85546875" style="1" customWidth="1"/>
    <col min="10760" max="10760" width="4.28515625" style="1" customWidth="1"/>
    <col min="10761" max="10761" width="5.42578125" style="1" customWidth="1"/>
    <col min="10762" max="10762" width="5.5703125" style="1" customWidth="1"/>
    <col min="10763" max="10763" width="19.5703125" style="1" customWidth="1"/>
    <col min="10764" max="10764" width="13.42578125" style="1" customWidth="1"/>
    <col min="10765" max="11012" width="11.42578125" style="1"/>
    <col min="11013" max="11013" width="40.140625" style="1" customWidth="1"/>
    <col min="11014" max="11014" width="34" style="1" customWidth="1"/>
    <col min="11015" max="11015" width="18.85546875" style="1" customWidth="1"/>
    <col min="11016" max="11016" width="4.28515625" style="1" customWidth="1"/>
    <col min="11017" max="11017" width="5.42578125" style="1" customWidth="1"/>
    <col min="11018" max="11018" width="5.5703125" style="1" customWidth="1"/>
    <col min="11019" max="11019" width="19.5703125" style="1" customWidth="1"/>
    <col min="11020" max="11020" width="13.42578125" style="1" customWidth="1"/>
    <col min="11021" max="11268" width="11.42578125" style="1"/>
    <col min="11269" max="11269" width="40.140625" style="1" customWidth="1"/>
    <col min="11270" max="11270" width="34" style="1" customWidth="1"/>
    <col min="11271" max="11271" width="18.85546875" style="1" customWidth="1"/>
    <col min="11272" max="11272" width="4.28515625" style="1" customWidth="1"/>
    <col min="11273" max="11273" width="5.42578125" style="1" customWidth="1"/>
    <col min="11274" max="11274" width="5.5703125" style="1" customWidth="1"/>
    <col min="11275" max="11275" width="19.5703125" style="1" customWidth="1"/>
    <col min="11276" max="11276" width="13.42578125" style="1" customWidth="1"/>
    <col min="11277" max="11524" width="11.42578125" style="1"/>
    <col min="11525" max="11525" width="40.140625" style="1" customWidth="1"/>
    <col min="11526" max="11526" width="34" style="1" customWidth="1"/>
    <col min="11527" max="11527" width="18.85546875" style="1" customWidth="1"/>
    <col min="11528" max="11528" width="4.28515625" style="1" customWidth="1"/>
    <col min="11529" max="11529" width="5.42578125" style="1" customWidth="1"/>
    <col min="11530" max="11530" width="5.5703125" style="1" customWidth="1"/>
    <col min="11531" max="11531" width="19.5703125" style="1" customWidth="1"/>
    <col min="11532" max="11532" width="13.42578125" style="1" customWidth="1"/>
    <col min="11533" max="11780" width="11.42578125" style="1"/>
    <col min="11781" max="11781" width="40.140625" style="1" customWidth="1"/>
    <col min="11782" max="11782" width="34" style="1" customWidth="1"/>
    <col min="11783" max="11783" width="18.85546875" style="1" customWidth="1"/>
    <col min="11784" max="11784" width="4.28515625" style="1" customWidth="1"/>
    <col min="11785" max="11785" width="5.42578125" style="1" customWidth="1"/>
    <col min="11786" max="11786" width="5.5703125" style="1" customWidth="1"/>
    <col min="11787" max="11787" width="19.5703125" style="1" customWidth="1"/>
    <col min="11788" max="11788" width="13.42578125" style="1" customWidth="1"/>
    <col min="11789" max="12036" width="11.42578125" style="1"/>
    <col min="12037" max="12037" width="40.140625" style="1" customWidth="1"/>
    <col min="12038" max="12038" width="34" style="1" customWidth="1"/>
    <col min="12039" max="12039" width="18.85546875" style="1" customWidth="1"/>
    <col min="12040" max="12040" width="4.28515625" style="1" customWidth="1"/>
    <col min="12041" max="12041" width="5.42578125" style="1" customWidth="1"/>
    <col min="12042" max="12042" width="5.5703125" style="1" customWidth="1"/>
    <col min="12043" max="12043" width="19.5703125" style="1" customWidth="1"/>
    <col min="12044" max="12044" width="13.42578125" style="1" customWidth="1"/>
    <col min="12045" max="12292" width="11.42578125" style="1"/>
    <col min="12293" max="12293" width="40.140625" style="1" customWidth="1"/>
    <col min="12294" max="12294" width="34" style="1" customWidth="1"/>
    <col min="12295" max="12295" width="18.85546875" style="1" customWidth="1"/>
    <col min="12296" max="12296" width="4.28515625" style="1" customWidth="1"/>
    <col min="12297" max="12297" width="5.42578125" style="1" customWidth="1"/>
    <col min="12298" max="12298" width="5.5703125" style="1" customWidth="1"/>
    <col min="12299" max="12299" width="19.5703125" style="1" customWidth="1"/>
    <col min="12300" max="12300" width="13.42578125" style="1" customWidth="1"/>
    <col min="12301" max="12548" width="11.42578125" style="1"/>
    <col min="12549" max="12549" width="40.140625" style="1" customWidth="1"/>
    <col min="12550" max="12550" width="34" style="1" customWidth="1"/>
    <col min="12551" max="12551" width="18.85546875" style="1" customWidth="1"/>
    <col min="12552" max="12552" width="4.28515625" style="1" customWidth="1"/>
    <col min="12553" max="12553" width="5.42578125" style="1" customWidth="1"/>
    <col min="12554" max="12554" width="5.5703125" style="1" customWidth="1"/>
    <col min="12555" max="12555" width="19.5703125" style="1" customWidth="1"/>
    <col min="12556" max="12556" width="13.42578125" style="1" customWidth="1"/>
    <col min="12557" max="12804" width="11.42578125" style="1"/>
    <col min="12805" max="12805" width="40.140625" style="1" customWidth="1"/>
    <col min="12806" max="12806" width="34" style="1" customWidth="1"/>
    <col min="12807" max="12807" width="18.85546875" style="1" customWidth="1"/>
    <col min="12808" max="12808" width="4.28515625" style="1" customWidth="1"/>
    <col min="12809" max="12809" width="5.42578125" style="1" customWidth="1"/>
    <col min="12810" max="12810" width="5.5703125" style="1" customWidth="1"/>
    <col min="12811" max="12811" width="19.5703125" style="1" customWidth="1"/>
    <col min="12812" max="12812" width="13.42578125" style="1" customWidth="1"/>
    <col min="12813" max="13060" width="11.42578125" style="1"/>
    <col min="13061" max="13061" width="40.140625" style="1" customWidth="1"/>
    <col min="13062" max="13062" width="34" style="1" customWidth="1"/>
    <col min="13063" max="13063" width="18.85546875" style="1" customWidth="1"/>
    <col min="13064" max="13064" width="4.28515625" style="1" customWidth="1"/>
    <col min="13065" max="13065" width="5.42578125" style="1" customWidth="1"/>
    <col min="13066" max="13066" width="5.5703125" style="1" customWidth="1"/>
    <col min="13067" max="13067" width="19.5703125" style="1" customWidth="1"/>
    <col min="13068" max="13068" width="13.42578125" style="1" customWidth="1"/>
    <col min="13069" max="13316" width="11.42578125" style="1"/>
    <col min="13317" max="13317" width="40.140625" style="1" customWidth="1"/>
    <col min="13318" max="13318" width="34" style="1" customWidth="1"/>
    <col min="13319" max="13319" width="18.85546875" style="1" customWidth="1"/>
    <col min="13320" max="13320" width="4.28515625" style="1" customWidth="1"/>
    <col min="13321" max="13321" width="5.42578125" style="1" customWidth="1"/>
    <col min="13322" max="13322" width="5.5703125" style="1" customWidth="1"/>
    <col min="13323" max="13323" width="19.5703125" style="1" customWidth="1"/>
    <col min="13324" max="13324" width="13.42578125" style="1" customWidth="1"/>
    <col min="13325" max="13572" width="11.42578125" style="1"/>
    <col min="13573" max="13573" width="40.140625" style="1" customWidth="1"/>
    <col min="13574" max="13574" width="34" style="1" customWidth="1"/>
    <col min="13575" max="13575" width="18.85546875" style="1" customWidth="1"/>
    <col min="13576" max="13576" width="4.28515625" style="1" customWidth="1"/>
    <col min="13577" max="13577" width="5.42578125" style="1" customWidth="1"/>
    <col min="13578" max="13578" width="5.5703125" style="1" customWidth="1"/>
    <col min="13579" max="13579" width="19.5703125" style="1" customWidth="1"/>
    <col min="13580" max="13580" width="13.42578125" style="1" customWidth="1"/>
    <col min="13581" max="13828" width="11.42578125" style="1"/>
    <col min="13829" max="13829" width="40.140625" style="1" customWidth="1"/>
    <col min="13830" max="13830" width="34" style="1" customWidth="1"/>
    <col min="13831" max="13831" width="18.85546875" style="1" customWidth="1"/>
    <col min="13832" max="13832" width="4.28515625" style="1" customWidth="1"/>
    <col min="13833" max="13833" width="5.42578125" style="1" customWidth="1"/>
    <col min="13834" max="13834" width="5.5703125" style="1" customWidth="1"/>
    <col min="13835" max="13835" width="19.5703125" style="1" customWidth="1"/>
    <col min="13836" max="13836" width="13.42578125" style="1" customWidth="1"/>
    <col min="13837" max="14084" width="11.42578125" style="1"/>
    <col min="14085" max="14085" width="40.140625" style="1" customWidth="1"/>
    <col min="14086" max="14086" width="34" style="1" customWidth="1"/>
    <col min="14087" max="14087" width="18.85546875" style="1" customWidth="1"/>
    <col min="14088" max="14088" width="4.28515625" style="1" customWidth="1"/>
    <col min="14089" max="14089" width="5.42578125" style="1" customWidth="1"/>
    <col min="14090" max="14090" width="5.5703125" style="1" customWidth="1"/>
    <col min="14091" max="14091" width="19.5703125" style="1" customWidth="1"/>
    <col min="14092" max="14092" width="13.42578125" style="1" customWidth="1"/>
    <col min="14093" max="14340" width="11.42578125" style="1"/>
    <col min="14341" max="14341" width="40.140625" style="1" customWidth="1"/>
    <col min="14342" max="14342" width="34" style="1" customWidth="1"/>
    <col min="14343" max="14343" width="18.85546875" style="1" customWidth="1"/>
    <col min="14344" max="14344" width="4.28515625" style="1" customWidth="1"/>
    <col min="14345" max="14345" width="5.42578125" style="1" customWidth="1"/>
    <col min="14346" max="14346" width="5.5703125" style="1" customWidth="1"/>
    <col min="14347" max="14347" width="19.5703125" style="1" customWidth="1"/>
    <col min="14348" max="14348" width="13.42578125" style="1" customWidth="1"/>
    <col min="14349" max="14596" width="11.42578125" style="1"/>
    <col min="14597" max="14597" width="40.140625" style="1" customWidth="1"/>
    <col min="14598" max="14598" width="34" style="1" customWidth="1"/>
    <col min="14599" max="14599" width="18.85546875" style="1" customWidth="1"/>
    <col min="14600" max="14600" width="4.28515625" style="1" customWidth="1"/>
    <col min="14601" max="14601" width="5.42578125" style="1" customWidth="1"/>
    <col min="14602" max="14602" width="5.5703125" style="1" customWidth="1"/>
    <col min="14603" max="14603" width="19.5703125" style="1" customWidth="1"/>
    <col min="14604" max="14604" width="13.42578125" style="1" customWidth="1"/>
    <col min="14605" max="14852" width="11.42578125" style="1"/>
    <col min="14853" max="14853" width="40.140625" style="1" customWidth="1"/>
    <col min="14854" max="14854" width="34" style="1" customWidth="1"/>
    <col min="14855" max="14855" width="18.85546875" style="1" customWidth="1"/>
    <col min="14856" max="14856" width="4.28515625" style="1" customWidth="1"/>
    <col min="14857" max="14857" width="5.42578125" style="1" customWidth="1"/>
    <col min="14858" max="14858" width="5.5703125" style="1" customWidth="1"/>
    <col min="14859" max="14859" width="19.5703125" style="1" customWidth="1"/>
    <col min="14860" max="14860" width="13.42578125" style="1" customWidth="1"/>
    <col min="14861" max="15108" width="11.42578125" style="1"/>
    <col min="15109" max="15109" width="40.140625" style="1" customWidth="1"/>
    <col min="15110" max="15110" width="34" style="1" customWidth="1"/>
    <col min="15111" max="15111" width="18.85546875" style="1" customWidth="1"/>
    <col min="15112" max="15112" width="4.28515625" style="1" customWidth="1"/>
    <col min="15113" max="15113" width="5.42578125" style="1" customWidth="1"/>
    <col min="15114" max="15114" width="5.5703125" style="1" customWidth="1"/>
    <col min="15115" max="15115" width="19.5703125" style="1" customWidth="1"/>
    <col min="15116" max="15116" width="13.42578125" style="1" customWidth="1"/>
    <col min="15117" max="15364" width="11.42578125" style="1"/>
    <col min="15365" max="15365" width="40.140625" style="1" customWidth="1"/>
    <col min="15366" max="15366" width="34" style="1" customWidth="1"/>
    <col min="15367" max="15367" width="18.85546875" style="1" customWidth="1"/>
    <col min="15368" max="15368" width="4.28515625" style="1" customWidth="1"/>
    <col min="15369" max="15369" width="5.42578125" style="1" customWidth="1"/>
    <col min="15370" max="15370" width="5.5703125" style="1" customWidth="1"/>
    <col min="15371" max="15371" width="19.5703125" style="1" customWidth="1"/>
    <col min="15372" max="15372" width="13.42578125" style="1" customWidth="1"/>
    <col min="15373" max="15620" width="11.42578125" style="1"/>
    <col min="15621" max="15621" width="40.140625" style="1" customWidth="1"/>
    <col min="15622" max="15622" width="34" style="1" customWidth="1"/>
    <col min="15623" max="15623" width="18.85546875" style="1" customWidth="1"/>
    <col min="15624" max="15624" width="4.28515625" style="1" customWidth="1"/>
    <col min="15625" max="15625" width="5.42578125" style="1" customWidth="1"/>
    <col min="15626" max="15626" width="5.5703125" style="1" customWidth="1"/>
    <col min="15627" max="15627" width="19.5703125" style="1" customWidth="1"/>
    <col min="15628" max="15628" width="13.42578125" style="1" customWidth="1"/>
    <col min="15629" max="15876" width="11.42578125" style="1"/>
    <col min="15877" max="15877" width="40.140625" style="1" customWidth="1"/>
    <col min="15878" max="15878" width="34" style="1" customWidth="1"/>
    <col min="15879" max="15879" width="18.85546875" style="1" customWidth="1"/>
    <col min="15880" max="15880" width="4.28515625" style="1" customWidth="1"/>
    <col min="15881" max="15881" width="5.42578125" style="1" customWidth="1"/>
    <col min="15882" max="15882" width="5.5703125" style="1" customWidth="1"/>
    <col min="15883" max="15883" width="19.5703125" style="1" customWidth="1"/>
    <col min="15884" max="15884" width="13.42578125" style="1" customWidth="1"/>
    <col min="15885" max="16132" width="11.42578125" style="1"/>
    <col min="16133" max="16133" width="40.140625" style="1" customWidth="1"/>
    <col min="16134" max="16134" width="34" style="1" customWidth="1"/>
    <col min="16135" max="16135" width="18.85546875" style="1" customWidth="1"/>
    <col min="16136" max="16136" width="4.28515625" style="1" customWidth="1"/>
    <col min="16137" max="16137" width="5.42578125" style="1" customWidth="1"/>
    <col min="16138" max="16138" width="5.5703125" style="1" customWidth="1"/>
    <col min="16139" max="16139" width="19.5703125" style="1" customWidth="1"/>
    <col min="16140" max="16140" width="13.42578125" style="1" customWidth="1"/>
    <col min="16141" max="16384" width="11.42578125" style="1"/>
  </cols>
  <sheetData>
    <row r="1" spans="1:15" ht="18" x14ac:dyDescent="0.25">
      <c r="A1" s="370" t="s">
        <v>32</v>
      </c>
      <c r="B1" s="370"/>
      <c r="C1" s="370"/>
      <c r="D1" s="370"/>
      <c r="E1" s="370"/>
      <c r="F1" s="370"/>
      <c r="G1" s="370"/>
      <c r="H1" s="105"/>
      <c r="I1" s="104"/>
      <c r="J1" s="104"/>
      <c r="K1" s="104"/>
      <c r="L1" s="69"/>
    </row>
    <row r="2" spans="1:15" x14ac:dyDescent="0.2">
      <c r="A2" s="5"/>
      <c r="B2" s="5"/>
      <c r="C2" s="2"/>
      <c r="D2" s="2"/>
      <c r="E2" s="2"/>
      <c r="F2" s="3"/>
      <c r="G2" s="2"/>
      <c r="H2" s="2"/>
      <c r="I2" s="2"/>
      <c r="J2" s="2"/>
      <c r="K2" s="2"/>
      <c r="L2" s="2"/>
    </row>
    <row r="3" spans="1:15" ht="90" x14ac:dyDescent="0.2">
      <c r="A3" s="9" t="s">
        <v>33</v>
      </c>
      <c r="B3" s="10" t="s">
        <v>34</v>
      </c>
      <c r="C3" s="10" t="s">
        <v>35</v>
      </c>
      <c r="D3" s="10" t="s">
        <v>15</v>
      </c>
      <c r="E3" s="10" t="s">
        <v>16</v>
      </c>
      <c r="F3" s="10" t="s">
        <v>17</v>
      </c>
      <c r="G3" s="220" t="s">
        <v>36</v>
      </c>
      <c r="H3" s="221" t="s">
        <v>212</v>
      </c>
      <c r="I3" s="221" t="s">
        <v>116</v>
      </c>
      <c r="J3" s="221" t="s">
        <v>117</v>
      </c>
      <c r="K3" s="221" t="s">
        <v>118</v>
      </c>
      <c r="L3" s="97"/>
      <c r="M3" s="36" t="s">
        <v>112</v>
      </c>
      <c r="N3" s="36" t="s">
        <v>19</v>
      </c>
      <c r="O3" s="171" t="s">
        <v>20</v>
      </c>
    </row>
    <row r="4" spans="1:15" ht="15" x14ac:dyDescent="0.2">
      <c r="A4" s="95"/>
      <c r="B4" s="96"/>
      <c r="C4" s="96"/>
      <c r="D4" s="96"/>
      <c r="E4" s="96"/>
      <c r="F4" s="96"/>
      <c r="G4" s="222"/>
      <c r="H4" s="235"/>
      <c r="I4" s="235"/>
      <c r="J4" s="235"/>
      <c r="K4" s="235"/>
      <c r="L4" s="97"/>
      <c r="M4" s="36"/>
      <c r="N4" s="170"/>
      <c r="O4" s="173"/>
    </row>
    <row r="5" spans="1:15" ht="39" customHeight="1" x14ac:dyDescent="0.2">
      <c r="A5" s="251" t="s">
        <v>215</v>
      </c>
      <c r="B5" s="252"/>
      <c r="C5" s="252" t="s">
        <v>69</v>
      </c>
      <c r="D5" s="253">
        <v>1</v>
      </c>
      <c r="E5" s="253">
        <v>2</v>
      </c>
      <c r="F5" s="253">
        <v>99</v>
      </c>
      <c r="G5" s="254">
        <v>20000</v>
      </c>
      <c r="H5" s="235" t="s">
        <v>216</v>
      </c>
      <c r="I5" s="235"/>
      <c r="J5" s="235"/>
      <c r="K5" s="235"/>
      <c r="L5" s="97"/>
      <c r="M5" s="14"/>
      <c r="N5" s="170"/>
      <c r="O5" s="173"/>
    </row>
    <row r="6" spans="1:15" ht="15" x14ac:dyDescent="0.2">
      <c r="A6" s="255" t="s">
        <v>43</v>
      </c>
      <c r="B6" s="256"/>
      <c r="C6" s="256"/>
      <c r="D6" s="257" t="s">
        <v>39</v>
      </c>
      <c r="E6" s="257" t="s">
        <v>44</v>
      </c>
      <c r="F6" s="257" t="s">
        <v>45</v>
      </c>
      <c r="G6" s="258">
        <f>(4000*2)</f>
        <v>8000</v>
      </c>
      <c r="H6" s="182"/>
      <c r="I6" s="235"/>
      <c r="J6" s="235"/>
      <c r="K6" s="235"/>
      <c r="L6" s="97"/>
      <c r="M6" s="14">
        <v>0</v>
      </c>
      <c r="N6" s="14">
        <v>0</v>
      </c>
      <c r="O6" s="14">
        <v>0</v>
      </c>
    </row>
    <row r="7" spans="1:15" ht="15" x14ac:dyDescent="0.2">
      <c r="A7" s="255" t="s">
        <v>46</v>
      </c>
      <c r="B7" s="256"/>
      <c r="C7" s="256"/>
      <c r="D7" s="257" t="s">
        <v>39</v>
      </c>
      <c r="E7" s="257" t="s">
        <v>44</v>
      </c>
      <c r="F7" s="257" t="s">
        <v>41</v>
      </c>
      <c r="G7" s="258">
        <f>+(40000*6)</f>
        <v>240000</v>
      </c>
      <c r="H7" s="182"/>
      <c r="I7" s="235"/>
      <c r="J7" s="235"/>
      <c r="K7" s="235"/>
      <c r="L7" s="97"/>
      <c r="M7" s="14">
        <v>0</v>
      </c>
      <c r="N7" s="14">
        <v>0</v>
      </c>
      <c r="O7" s="14">
        <v>0</v>
      </c>
    </row>
    <row r="8" spans="1:15" ht="34.5" customHeight="1" x14ac:dyDescent="0.2">
      <c r="A8" s="216" t="s">
        <v>179</v>
      </c>
      <c r="B8" s="216" t="s">
        <v>222</v>
      </c>
      <c r="C8" s="277" t="s">
        <v>69</v>
      </c>
      <c r="D8" s="257" t="s">
        <v>48</v>
      </c>
      <c r="E8" s="257" t="s">
        <v>45</v>
      </c>
      <c r="F8" s="257" t="s">
        <v>52</v>
      </c>
      <c r="G8" s="278">
        <v>2000000</v>
      </c>
      <c r="H8" s="240" t="s">
        <v>213</v>
      </c>
      <c r="I8" s="235"/>
      <c r="J8" s="235"/>
      <c r="K8" s="235"/>
      <c r="L8" s="97"/>
      <c r="M8" s="14"/>
      <c r="N8" s="223"/>
      <c r="O8" s="99"/>
    </row>
    <row r="9" spans="1:15" ht="45" x14ac:dyDescent="0.2">
      <c r="A9" s="259" t="s">
        <v>190</v>
      </c>
      <c r="B9" s="260" t="e">
        <f>+'POI Presupuesto 2019'!#REF!</f>
        <v>#REF!</v>
      </c>
      <c r="C9" s="256" t="s">
        <v>217</v>
      </c>
      <c r="D9" s="256"/>
      <c r="E9" s="256"/>
      <c r="F9" s="256"/>
      <c r="G9" s="261">
        <f>SUM(G5:G8)</f>
        <v>2268000</v>
      </c>
      <c r="H9" s="189"/>
      <c r="I9" s="235"/>
      <c r="J9" s="235"/>
      <c r="K9" s="235"/>
      <c r="L9" s="97"/>
      <c r="M9" s="36"/>
      <c r="N9" s="170"/>
      <c r="O9" s="173"/>
    </row>
    <row r="10" spans="1:15" ht="15" x14ac:dyDescent="0.2">
      <c r="A10" s="95"/>
      <c r="B10" s="96"/>
      <c r="C10" s="96"/>
      <c r="D10" s="96"/>
      <c r="E10" s="96"/>
      <c r="F10" s="96"/>
      <c r="G10" s="223"/>
      <c r="H10" s="182"/>
      <c r="I10" s="235"/>
      <c r="J10" s="235"/>
      <c r="K10" s="235"/>
      <c r="L10" s="97"/>
      <c r="M10" s="36"/>
      <c r="N10" s="170"/>
      <c r="O10" s="173"/>
    </row>
    <row r="11" spans="1:15" x14ac:dyDescent="0.2">
      <c r="A11" s="70" t="s">
        <v>37</v>
      </c>
      <c r="B11" s="70"/>
      <c r="C11" s="71" t="s">
        <v>38</v>
      </c>
      <c r="D11" s="72" t="s">
        <v>39</v>
      </c>
      <c r="E11" s="72" t="s">
        <v>40</v>
      </c>
      <c r="F11" s="72" t="s">
        <v>41</v>
      </c>
      <c r="G11" s="223">
        <v>0</v>
      </c>
      <c r="H11" s="182"/>
      <c r="I11" s="236"/>
      <c r="J11" s="236"/>
      <c r="K11" s="236"/>
      <c r="L11" s="98"/>
      <c r="M11" s="14">
        <v>250000</v>
      </c>
      <c r="N11" s="14">
        <v>0</v>
      </c>
      <c r="O11" s="172">
        <v>0</v>
      </c>
    </row>
    <row r="12" spans="1:15" x14ac:dyDescent="0.2">
      <c r="A12" s="11" t="s">
        <v>42</v>
      </c>
      <c r="B12" s="11"/>
      <c r="C12" s="12" t="s">
        <v>38</v>
      </c>
      <c r="D12" s="13" t="s">
        <v>39</v>
      </c>
      <c r="E12" s="13" t="s">
        <v>40</v>
      </c>
      <c r="F12" s="13" t="s">
        <v>40</v>
      </c>
      <c r="G12" s="223">
        <v>0</v>
      </c>
      <c r="H12" s="182"/>
      <c r="I12" s="182"/>
      <c r="J12" s="182"/>
      <c r="K12" s="182"/>
      <c r="L12" s="99"/>
      <c r="M12" s="14">
        <v>100000</v>
      </c>
      <c r="N12" s="14">
        <v>0</v>
      </c>
      <c r="O12" s="14">
        <v>0</v>
      </c>
    </row>
    <row r="13" spans="1:15" x14ac:dyDescent="0.2">
      <c r="A13" s="11" t="s">
        <v>43</v>
      </c>
      <c r="B13" s="11"/>
      <c r="C13" s="12" t="s">
        <v>38</v>
      </c>
      <c r="D13" s="13" t="s">
        <v>39</v>
      </c>
      <c r="E13" s="13" t="s">
        <v>44</v>
      </c>
      <c r="F13" s="13" t="s">
        <v>45</v>
      </c>
      <c r="G13" s="223">
        <f>+(4000*2)</f>
        <v>8000</v>
      </c>
      <c r="H13" s="182"/>
      <c r="I13" s="182"/>
      <c r="J13" s="182"/>
      <c r="K13" s="182"/>
      <c r="L13" s="99"/>
      <c r="M13" s="14">
        <v>100000</v>
      </c>
      <c r="N13" s="14">
        <v>7760</v>
      </c>
      <c r="O13" s="14">
        <v>0</v>
      </c>
    </row>
    <row r="14" spans="1:15" x14ac:dyDescent="0.2">
      <c r="A14" s="11" t="s">
        <v>46</v>
      </c>
      <c r="B14" s="11"/>
      <c r="C14" s="12" t="s">
        <v>38</v>
      </c>
      <c r="D14" s="13" t="s">
        <v>39</v>
      </c>
      <c r="E14" s="13" t="s">
        <v>44</v>
      </c>
      <c r="F14" s="13" t="s">
        <v>41</v>
      </c>
      <c r="G14" s="223">
        <f>+(60000*2)</f>
        <v>120000</v>
      </c>
      <c r="H14" s="182"/>
      <c r="I14" s="182"/>
      <c r="J14" s="182"/>
      <c r="K14" s="182"/>
      <c r="L14" s="99"/>
      <c r="M14" s="14">
        <v>350000</v>
      </c>
      <c r="N14" s="14">
        <v>207900</v>
      </c>
      <c r="O14" s="14">
        <v>136850</v>
      </c>
    </row>
    <row r="15" spans="1:15" x14ac:dyDescent="0.2">
      <c r="A15" s="11" t="s">
        <v>47</v>
      </c>
      <c r="B15" s="11"/>
      <c r="C15" s="12" t="s">
        <v>38</v>
      </c>
      <c r="D15" s="13" t="s">
        <v>48</v>
      </c>
      <c r="E15" s="13" t="s">
        <v>49</v>
      </c>
      <c r="F15" s="13" t="s">
        <v>40</v>
      </c>
      <c r="G15" s="223">
        <v>0</v>
      </c>
      <c r="H15" s="182"/>
      <c r="I15" s="182"/>
      <c r="J15" s="182"/>
      <c r="K15" s="182"/>
      <c r="L15" s="99"/>
      <c r="M15" s="14">
        <v>15000</v>
      </c>
      <c r="N15" s="14">
        <v>0</v>
      </c>
      <c r="O15" s="14">
        <v>0</v>
      </c>
    </row>
    <row r="16" spans="1:15" ht="6.75" customHeight="1" x14ac:dyDescent="0.2">
      <c r="A16" s="1"/>
      <c r="B16" s="1"/>
      <c r="I16" s="182"/>
      <c r="J16" s="182"/>
      <c r="K16" s="182"/>
      <c r="L16" s="99"/>
      <c r="M16" s="14">
        <v>0</v>
      </c>
      <c r="N16" s="14">
        <v>0</v>
      </c>
      <c r="O16" s="14">
        <v>0</v>
      </c>
    </row>
    <row r="17" spans="1:17" ht="29.25" customHeight="1" x14ac:dyDescent="0.2">
      <c r="A17" s="279" t="s">
        <v>211</v>
      </c>
      <c r="B17" s="279" t="s">
        <v>223</v>
      </c>
      <c r="C17" s="280" t="s">
        <v>38</v>
      </c>
      <c r="D17" s="281" t="s">
        <v>39</v>
      </c>
      <c r="E17" s="281" t="s">
        <v>173</v>
      </c>
      <c r="F17" s="281" t="s">
        <v>65</v>
      </c>
      <c r="G17" s="241">
        <f>50000*12</f>
        <v>600000</v>
      </c>
      <c r="H17" s="225"/>
      <c r="I17" s="182"/>
      <c r="J17" s="182"/>
      <c r="K17" s="182"/>
      <c r="L17" s="99"/>
      <c r="M17" s="14">
        <v>0</v>
      </c>
      <c r="N17" s="14">
        <v>0</v>
      </c>
      <c r="O17" s="14">
        <v>0</v>
      </c>
    </row>
    <row r="18" spans="1:17" ht="22.5" customHeight="1" x14ac:dyDescent="0.2">
      <c r="A18" s="218" t="s">
        <v>58</v>
      </c>
      <c r="B18" s="216" t="s">
        <v>224</v>
      </c>
      <c r="C18" s="217"/>
      <c r="D18" s="219" t="s">
        <v>48</v>
      </c>
      <c r="E18" s="219" t="s">
        <v>49</v>
      </c>
      <c r="F18" s="219" t="s">
        <v>45</v>
      </c>
      <c r="G18" s="241"/>
      <c r="I18" s="182"/>
      <c r="J18" s="182"/>
      <c r="K18" s="182"/>
      <c r="L18" s="99"/>
      <c r="M18" s="14"/>
      <c r="N18" s="14"/>
      <c r="O18" s="14"/>
    </row>
    <row r="19" spans="1:17" x14ac:dyDescent="0.2">
      <c r="A19" s="213" t="s">
        <v>50</v>
      </c>
      <c r="B19" s="213"/>
      <c r="C19" s="214" t="s">
        <v>38</v>
      </c>
      <c r="D19" s="215" t="s">
        <v>51</v>
      </c>
      <c r="E19" s="215" t="s">
        <v>45</v>
      </c>
      <c r="F19" s="215" t="s">
        <v>52</v>
      </c>
      <c r="G19" s="226">
        <v>150000</v>
      </c>
      <c r="H19" s="237"/>
      <c r="I19" s="236"/>
      <c r="J19" s="236"/>
      <c r="K19" s="236"/>
      <c r="L19" s="98"/>
      <c r="M19" s="14">
        <v>300000</v>
      </c>
      <c r="N19" s="14">
        <v>0</v>
      </c>
      <c r="O19" s="14">
        <v>300000</v>
      </c>
    </row>
    <row r="20" spans="1:17" x14ac:dyDescent="0.2">
      <c r="A20" s="213" t="s">
        <v>53</v>
      </c>
      <c r="B20" s="213"/>
      <c r="C20" s="214" t="s">
        <v>38</v>
      </c>
      <c r="D20" s="215" t="s">
        <v>51</v>
      </c>
      <c r="E20" s="215" t="s">
        <v>45</v>
      </c>
      <c r="F20" s="215" t="s">
        <v>49</v>
      </c>
      <c r="G20" s="226">
        <v>0</v>
      </c>
      <c r="H20" s="237"/>
      <c r="I20" s="236"/>
      <c r="J20" s="236"/>
      <c r="K20" s="236"/>
      <c r="L20" s="98"/>
      <c r="M20" s="14">
        <v>100000</v>
      </c>
      <c r="N20" s="14">
        <v>0</v>
      </c>
      <c r="O20" s="14">
        <v>0</v>
      </c>
    </row>
    <row r="21" spans="1:17" ht="49.5" x14ac:dyDescent="0.2">
      <c r="A21" s="175" t="s">
        <v>54</v>
      </c>
      <c r="B21" s="84" t="s">
        <v>30</v>
      </c>
      <c r="C21" s="176"/>
      <c r="D21" s="177"/>
      <c r="E21" s="178"/>
      <c r="F21" s="177"/>
      <c r="G21" s="227">
        <f>SUM(G11:G20)</f>
        <v>878000</v>
      </c>
      <c r="H21" s="189"/>
      <c r="I21" s="238"/>
      <c r="J21" s="238"/>
      <c r="K21" s="238"/>
      <c r="L21" s="82"/>
      <c r="M21" s="19">
        <f>SUM(M11:M20)</f>
        <v>1215000</v>
      </c>
      <c r="N21" s="19">
        <f>SUM(N11:N20)</f>
        <v>215660</v>
      </c>
      <c r="O21" s="19">
        <f>SUM(O11:O20)</f>
        <v>436850</v>
      </c>
    </row>
    <row r="22" spans="1:17" ht="16.5" x14ac:dyDescent="0.2">
      <c r="A22" s="74"/>
      <c r="B22" s="180"/>
      <c r="C22" s="76"/>
      <c r="D22" s="181"/>
      <c r="E22" s="77"/>
      <c r="F22" s="181"/>
      <c r="G22" s="228"/>
      <c r="H22" s="182"/>
      <c r="I22" s="238"/>
      <c r="J22" s="238"/>
      <c r="K22" s="238"/>
      <c r="L22" s="82"/>
      <c r="M22" s="82"/>
      <c r="N22" s="82"/>
      <c r="O22" s="82"/>
    </row>
    <row r="23" spans="1:17" ht="25.5" x14ac:dyDescent="0.2">
      <c r="A23" s="185" t="s">
        <v>43</v>
      </c>
      <c r="B23" s="283" t="s">
        <v>226</v>
      </c>
      <c r="C23" s="284" t="s">
        <v>55</v>
      </c>
      <c r="D23" s="285" t="s">
        <v>39</v>
      </c>
      <c r="E23" s="281" t="s">
        <v>44</v>
      </c>
      <c r="F23" s="281" t="s">
        <v>45</v>
      </c>
      <c r="G23" s="282">
        <f>+(4000*3)</f>
        <v>12000</v>
      </c>
      <c r="H23" s="182"/>
      <c r="I23" s="94"/>
      <c r="J23" s="94"/>
      <c r="K23" s="94"/>
      <c r="L23" s="4"/>
      <c r="M23" s="182">
        <v>0</v>
      </c>
      <c r="N23" s="182">
        <v>0</v>
      </c>
      <c r="O23" s="182">
        <v>0</v>
      </c>
    </row>
    <row r="24" spans="1:17" x14ac:dyDescent="0.2">
      <c r="A24" s="199" t="s">
        <v>46</v>
      </c>
      <c r="B24" s="88"/>
      <c r="C24" s="203" t="s">
        <v>55</v>
      </c>
      <c r="D24" s="200" t="s">
        <v>39</v>
      </c>
      <c r="E24" s="179" t="s">
        <v>44</v>
      </c>
      <c r="F24" s="179" t="s">
        <v>41</v>
      </c>
      <c r="G24" s="229">
        <f>+(13800*2)</f>
        <v>27600</v>
      </c>
      <c r="H24" s="182"/>
      <c r="I24" s="182"/>
      <c r="J24" s="182"/>
      <c r="K24" s="182"/>
      <c r="L24" s="99"/>
      <c r="M24" s="182">
        <v>250000</v>
      </c>
      <c r="N24" s="182">
        <v>0</v>
      </c>
      <c r="O24" s="182">
        <v>0</v>
      </c>
    </row>
    <row r="25" spans="1:17" ht="72" customHeight="1" x14ac:dyDescent="0.2">
      <c r="A25" s="74" t="s">
        <v>56</v>
      </c>
      <c r="B25" s="201" t="e">
        <f>+'POI Presupuesto 2019'!#REF!</f>
        <v>#REF!</v>
      </c>
      <c r="C25" s="202" t="s">
        <v>191</v>
      </c>
      <c r="D25" s="78"/>
      <c r="E25" s="18"/>
      <c r="F25" s="18"/>
      <c r="G25" s="224">
        <f>SUM(G23:G24)</f>
        <v>39600</v>
      </c>
      <c r="H25" s="189"/>
      <c r="I25" s="238"/>
      <c r="J25" s="238"/>
      <c r="K25" s="238"/>
      <c r="L25" s="82"/>
      <c r="M25" s="183">
        <f>SUM(M24)</f>
        <v>250000</v>
      </c>
      <c r="N25" s="183">
        <f>SUM(N24)</f>
        <v>0</v>
      </c>
      <c r="O25" s="183">
        <f>SUM(O24)</f>
        <v>0</v>
      </c>
    </row>
    <row r="26" spans="1:17" x14ac:dyDescent="0.2">
      <c r="A26" s="6"/>
      <c r="B26" s="6"/>
      <c r="C26" s="4"/>
      <c r="D26" s="4"/>
      <c r="E26" s="4"/>
      <c r="F26" s="4"/>
      <c r="G26" s="223"/>
      <c r="H26" s="182"/>
      <c r="I26" s="94"/>
      <c r="J26" s="94"/>
      <c r="K26" s="94"/>
      <c r="L26" s="4"/>
      <c r="M26" s="4"/>
      <c r="N26" s="4"/>
      <c r="O26" s="4"/>
    </row>
    <row r="27" spans="1:17" x14ac:dyDescent="0.2">
      <c r="A27" s="70" t="s">
        <v>37</v>
      </c>
      <c r="B27" s="70"/>
      <c r="C27" s="71" t="s">
        <v>57</v>
      </c>
      <c r="D27" s="72" t="s">
        <v>39</v>
      </c>
      <c r="E27" s="72" t="s">
        <v>40</v>
      </c>
      <c r="F27" s="72" t="s">
        <v>41</v>
      </c>
      <c r="G27" s="223">
        <v>0</v>
      </c>
      <c r="H27" s="182"/>
      <c r="I27" s="236"/>
      <c r="J27" s="236"/>
      <c r="K27" s="236"/>
      <c r="L27" s="98"/>
      <c r="M27" s="14">
        <v>335250</v>
      </c>
      <c r="N27" s="14">
        <v>213470</v>
      </c>
      <c r="O27" s="14">
        <v>13000</v>
      </c>
      <c r="Q27" s="39">
        <f>+M27+150000</f>
        <v>485250</v>
      </c>
    </row>
    <row r="28" spans="1:17" x14ac:dyDescent="0.2">
      <c r="A28" s="70" t="s">
        <v>42</v>
      </c>
      <c r="B28" s="70" t="s">
        <v>220</v>
      </c>
      <c r="C28" s="71" t="s">
        <v>57</v>
      </c>
      <c r="D28" s="72" t="s">
        <v>39</v>
      </c>
      <c r="E28" s="72" t="s">
        <v>40</v>
      </c>
      <c r="F28" s="72" t="s">
        <v>40</v>
      </c>
      <c r="G28" s="233">
        <v>50000</v>
      </c>
      <c r="H28" s="182" t="s">
        <v>221</v>
      </c>
      <c r="I28" s="182"/>
      <c r="J28" s="182"/>
      <c r="K28" s="182"/>
      <c r="L28" s="99"/>
      <c r="M28" s="14">
        <v>50000</v>
      </c>
      <c r="N28" s="14">
        <v>35000</v>
      </c>
      <c r="O28" s="14">
        <v>0</v>
      </c>
    </row>
    <row r="29" spans="1:17" ht="108.75" customHeight="1" x14ac:dyDescent="0.2">
      <c r="A29" s="73" t="s">
        <v>58</v>
      </c>
      <c r="B29" s="295" t="s">
        <v>225</v>
      </c>
      <c r="C29" s="296" t="s">
        <v>57</v>
      </c>
      <c r="D29" s="297" t="s">
        <v>48</v>
      </c>
      <c r="E29" s="297" t="s">
        <v>49</v>
      </c>
      <c r="F29" s="297" t="s">
        <v>45</v>
      </c>
      <c r="G29" s="298">
        <f>20000+40000+5000+5000+ 2500+2500+100000</f>
        <v>175000</v>
      </c>
      <c r="H29" s="299" t="s">
        <v>214</v>
      </c>
      <c r="I29" s="239"/>
      <c r="J29" s="239"/>
      <c r="K29" s="239"/>
      <c r="L29" s="100"/>
      <c r="M29" s="23">
        <v>50000</v>
      </c>
      <c r="N29" s="23">
        <v>0</v>
      </c>
      <c r="O29" s="23">
        <v>0</v>
      </c>
    </row>
    <row r="30" spans="1:17" ht="90" customHeight="1" x14ac:dyDescent="0.2">
      <c r="A30" s="74" t="s">
        <v>59</v>
      </c>
      <c r="B30" s="188" t="e">
        <f>+'POI Presupuesto 2019'!#REF!</f>
        <v>#REF!</v>
      </c>
      <c r="C30" s="76"/>
      <c r="D30" s="77"/>
      <c r="E30" s="77"/>
      <c r="F30" s="77"/>
      <c r="G30" s="231">
        <f>SUM(G27:G29)</f>
        <v>225000</v>
      </c>
      <c r="I30" s="238"/>
      <c r="J30" s="238"/>
      <c r="K30" s="238"/>
      <c r="L30" s="82"/>
      <c r="M30" s="19">
        <f>SUM(M27:M28)</f>
        <v>385250</v>
      </c>
      <c r="N30" s="19">
        <f>SUM(N27:N28)</f>
        <v>248470</v>
      </c>
      <c r="O30" s="19">
        <f>SUM(O27:O28)</f>
        <v>13000</v>
      </c>
    </row>
    <row r="31" spans="1:17" ht="15" customHeight="1" x14ac:dyDescent="0.2">
      <c r="A31" s="79"/>
      <c r="B31" s="91"/>
      <c r="C31" s="80"/>
      <c r="D31" s="81"/>
      <c r="E31" s="81"/>
      <c r="F31" s="81"/>
      <c r="G31" s="229"/>
      <c r="H31" s="182"/>
      <c r="I31" s="238"/>
      <c r="J31" s="238"/>
      <c r="K31" s="238"/>
      <c r="L31" s="82"/>
      <c r="M31" s="19"/>
      <c r="N31" s="19"/>
      <c r="O31" s="4"/>
    </row>
    <row r="32" spans="1:17" hidden="1" x14ac:dyDescent="0.2">
      <c r="A32" s="24" t="s">
        <v>58</v>
      </c>
      <c r="B32" s="90"/>
      <c r="C32" s="83" t="s">
        <v>61</v>
      </c>
      <c r="D32" s="26" t="s">
        <v>48</v>
      </c>
      <c r="E32" s="26" t="s">
        <v>49</v>
      </c>
      <c r="F32" s="26" t="s">
        <v>45</v>
      </c>
      <c r="G32" s="232">
        <v>0</v>
      </c>
      <c r="H32" s="190"/>
      <c r="I32" s="190"/>
      <c r="J32" s="190"/>
      <c r="K32" s="190"/>
      <c r="L32" s="101"/>
      <c r="M32" s="27">
        <v>0</v>
      </c>
      <c r="N32" s="27">
        <v>0</v>
      </c>
      <c r="O32" s="27">
        <v>0</v>
      </c>
    </row>
    <row r="33" spans="1:16" hidden="1" x14ac:dyDescent="0.2">
      <c r="A33" s="242" t="s">
        <v>62</v>
      </c>
      <c r="B33" s="242"/>
      <c r="C33" s="243"/>
      <c r="D33" s="244"/>
      <c r="E33" s="244"/>
      <c r="F33" s="244"/>
      <c r="G33" s="245">
        <f>SUM(G32)</f>
        <v>0</v>
      </c>
      <c r="H33" s="191"/>
      <c r="I33" s="191"/>
      <c r="J33" s="191"/>
      <c r="K33" s="191"/>
      <c r="L33" s="102"/>
      <c r="M33" s="31">
        <f>SUM(M32)</f>
        <v>0</v>
      </c>
      <c r="N33" s="31">
        <f>SUM(N32)</f>
        <v>0</v>
      </c>
      <c r="O33" s="31">
        <f>SUM(O32)</f>
        <v>0</v>
      </c>
    </row>
    <row r="34" spans="1:16" x14ac:dyDescent="0.2">
      <c r="A34" s="248"/>
      <c r="B34" s="248"/>
      <c r="C34" s="249"/>
      <c r="D34" s="250"/>
      <c r="E34" s="250"/>
      <c r="F34" s="250"/>
      <c r="G34" s="191"/>
      <c r="H34" s="191"/>
      <c r="I34" s="191"/>
      <c r="J34" s="191"/>
      <c r="K34" s="191"/>
      <c r="L34" s="102"/>
      <c r="M34" s="102"/>
      <c r="N34" s="102"/>
      <c r="O34" s="102"/>
    </row>
    <row r="35" spans="1:16" x14ac:dyDescent="0.2">
      <c r="A35" s="246" t="s">
        <v>43</v>
      </c>
      <c r="B35" s="207"/>
      <c r="C35" s="202" t="s">
        <v>63</v>
      </c>
      <c r="D35" s="179" t="s">
        <v>39</v>
      </c>
      <c r="E35" s="179" t="s">
        <v>44</v>
      </c>
      <c r="F35" s="179" t="s">
        <v>45</v>
      </c>
      <c r="G35" s="247">
        <v>0</v>
      </c>
      <c r="H35" s="182"/>
      <c r="I35" s="94"/>
      <c r="J35" s="94"/>
      <c r="K35" s="94"/>
      <c r="L35" s="4"/>
      <c r="M35" s="94">
        <v>0</v>
      </c>
      <c r="N35" s="94">
        <v>0</v>
      </c>
      <c r="O35" s="94">
        <v>0</v>
      </c>
    </row>
    <row r="36" spans="1:16" x14ac:dyDescent="0.2">
      <c r="A36" s="11" t="s">
        <v>46</v>
      </c>
      <c r="B36" s="186"/>
      <c r="C36" s="187" t="s">
        <v>63</v>
      </c>
      <c r="D36" s="179" t="s">
        <v>39</v>
      </c>
      <c r="E36" s="179" t="s">
        <v>44</v>
      </c>
      <c r="F36" s="179" t="s">
        <v>41</v>
      </c>
      <c r="G36" s="229">
        <v>0</v>
      </c>
      <c r="H36" s="182"/>
      <c r="I36" s="182"/>
      <c r="J36" s="182"/>
      <c r="K36" s="182"/>
      <c r="L36" s="99"/>
      <c r="M36" s="172">
        <v>280000</v>
      </c>
      <c r="N36" s="172">
        <v>29100</v>
      </c>
      <c r="O36" s="172">
        <v>0</v>
      </c>
      <c r="P36" s="1">
        <f>+N36/6</f>
        <v>4850</v>
      </c>
    </row>
    <row r="37" spans="1:16" x14ac:dyDescent="0.2">
      <c r="A37" s="300" t="s">
        <v>64</v>
      </c>
      <c r="B37" s="300"/>
      <c r="C37" s="301" t="s">
        <v>63</v>
      </c>
      <c r="D37" s="302" t="s">
        <v>39</v>
      </c>
      <c r="E37" s="302" t="s">
        <v>65</v>
      </c>
      <c r="F37" s="302" t="s">
        <v>41</v>
      </c>
      <c r="G37" s="303">
        <v>200000</v>
      </c>
      <c r="H37" s="182"/>
      <c r="I37" s="182"/>
      <c r="J37" s="182"/>
      <c r="K37" s="182"/>
      <c r="L37" s="99"/>
      <c r="M37" s="14">
        <v>500000</v>
      </c>
      <c r="N37" s="14">
        <v>0</v>
      </c>
      <c r="O37" s="14">
        <v>0</v>
      </c>
    </row>
    <row r="38" spans="1:16" ht="25.5" x14ac:dyDescent="0.2">
      <c r="A38" s="70" t="s">
        <v>50</v>
      </c>
      <c r="B38" s="70" t="s">
        <v>227</v>
      </c>
      <c r="C38" s="71"/>
      <c r="D38" s="72" t="s">
        <v>51</v>
      </c>
      <c r="E38" s="72" t="s">
        <v>45</v>
      </c>
      <c r="F38" s="72" t="s">
        <v>52</v>
      </c>
      <c r="G38" s="233"/>
      <c r="H38" s="182"/>
      <c r="I38" s="182"/>
      <c r="J38" s="182"/>
      <c r="K38" s="182"/>
      <c r="L38" s="99"/>
      <c r="M38" s="14"/>
      <c r="N38" s="14"/>
      <c r="O38" s="14"/>
    </row>
    <row r="39" spans="1:16" x14ac:dyDescent="0.2">
      <c r="A39" s="20" t="s">
        <v>66</v>
      </c>
      <c r="B39" s="20"/>
      <c r="C39" s="21" t="s">
        <v>67</v>
      </c>
      <c r="D39" s="22" t="s">
        <v>48</v>
      </c>
      <c r="E39" s="22" t="s">
        <v>49</v>
      </c>
      <c r="F39" s="22" t="s">
        <v>49</v>
      </c>
      <c r="G39" s="223">
        <v>0</v>
      </c>
      <c r="H39" s="182"/>
      <c r="I39" s="239"/>
      <c r="J39" s="239"/>
      <c r="K39" s="239"/>
      <c r="L39" s="100"/>
      <c r="M39" s="23">
        <v>25000</v>
      </c>
      <c r="N39" s="23">
        <v>0</v>
      </c>
      <c r="O39" s="23">
        <v>0</v>
      </c>
    </row>
    <row r="40" spans="1:16" ht="54.75" customHeight="1" x14ac:dyDescent="0.2">
      <c r="A40" s="15" t="s">
        <v>68</v>
      </c>
      <c r="B40" s="8" t="e">
        <f>+'POI Presupuesto 2019'!#REF!</f>
        <v>#REF!</v>
      </c>
      <c r="C40" s="184" t="s">
        <v>191</v>
      </c>
      <c r="D40" s="18"/>
      <c r="E40" s="18"/>
      <c r="F40" s="18"/>
      <c r="G40" s="224">
        <f>SUM(G35:G39)</f>
        <v>200000</v>
      </c>
      <c r="H40" s="189"/>
      <c r="I40" s="238"/>
      <c r="J40" s="238"/>
      <c r="K40" s="238"/>
      <c r="L40" s="82"/>
      <c r="M40" s="19">
        <f>SUM(M36:M37)</f>
        <v>780000</v>
      </c>
      <c r="N40" s="19">
        <f>SUM(N36:N37)</f>
        <v>29100</v>
      </c>
      <c r="O40" s="19">
        <f>SUM(O36:O37)</f>
        <v>0</v>
      </c>
    </row>
    <row r="41" spans="1:16" ht="15.75" customHeight="1" x14ac:dyDescent="0.2">
      <c r="A41" s="204"/>
      <c r="B41" s="174"/>
      <c r="C41" s="206"/>
      <c r="D41" s="205"/>
      <c r="E41" s="205"/>
      <c r="F41" s="205"/>
      <c r="G41" s="224"/>
      <c r="H41" s="189"/>
      <c r="I41" s="238"/>
      <c r="J41" s="238"/>
      <c r="K41" s="238"/>
      <c r="L41" s="82"/>
      <c r="M41" s="82"/>
      <c r="N41" s="82"/>
      <c r="O41" s="82"/>
    </row>
    <row r="42" spans="1:16" ht="15.75" customHeight="1" x14ac:dyDescent="0.2">
      <c r="A42" s="262" t="s">
        <v>43</v>
      </c>
      <c r="B42" s="263" t="s">
        <v>228</v>
      </c>
      <c r="C42" s="264"/>
      <c r="D42" s="257" t="s">
        <v>39</v>
      </c>
      <c r="E42" s="257" t="s">
        <v>44</v>
      </c>
      <c r="F42" s="257" t="s">
        <v>45</v>
      </c>
      <c r="G42" s="265">
        <f>+(4000*2)</f>
        <v>8000</v>
      </c>
      <c r="H42" s="182"/>
      <c r="I42" s="238"/>
      <c r="J42" s="238"/>
      <c r="K42" s="238"/>
      <c r="L42" s="82"/>
      <c r="M42" s="82"/>
      <c r="N42" s="82"/>
      <c r="O42" s="82"/>
    </row>
    <row r="43" spans="1:16" x14ac:dyDescent="0.2">
      <c r="A43" s="266" t="s">
        <v>46</v>
      </c>
      <c r="B43" s="267"/>
      <c r="C43" s="268" t="s">
        <v>218</v>
      </c>
      <c r="D43" s="269" t="s">
        <v>39</v>
      </c>
      <c r="E43" s="269" t="s">
        <v>44</v>
      </c>
      <c r="F43" s="269" t="s">
        <v>41</v>
      </c>
      <c r="G43" s="258">
        <f>+(40000*3)</f>
        <v>120000</v>
      </c>
      <c r="H43" s="182"/>
      <c r="I43" s="238"/>
      <c r="J43" s="238"/>
      <c r="K43" s="238"/>
      <c r="L43" s="82"/>
      <c r="M43" s="4"/>
      <c r="N43" s="4"/>
      <c r="O43" s="4"/>
    </row>
    <row r="44" spans="1:16" x14ac:dyDescent="0.2">
      <c r="A44" s="255" t="s">
        <v>42</v>
      </c>
      <c r="B44" s="270"/>
      <c r="C44" s="268" t="s">
        <v>218</v>
      </c>
      <c r="D44" s="257" t="s">
        <v>39</v>
      </c>
      <c r="E44" s="257" t="s">
        <v>40</v>
      </c>
      <c r="F44" s="257" t="s">
        <v>40</v>
      </c>
      <c r="G44" s="258">
        <v>250000</v>
      </c>
      <c r="H44" s="182"/>
      <c r="I44" s="238"/>
      <c r="J44" s="238"/>
      <c r="K44" s="238"/>
      <c r="L44" s="82"/>
      <c r="M44" s="94"/>
      <c r="N44" s="94"/>
      <c r="O44" s="190"/>
    </row>
    <row r="45" spans="1:16" x14ac:dyDescent="0.2">
      <c r="A45" s="255" t="s">
        <v>229</v>
      </c>
      <c r="B45" s="270"/>
      <c r="C45" s="268" t="s">
        <v>218</v>
      </c>
      <c r="D45" s="257" t="s">
        <v>51</v>
      </c>
      <c r="E45" s="257" t="s">
        <v>45</v>
      </c>
      <c r="F45" s="257" t="s">
        <v>40</v>
      </c>
      <c r="G45" s="258">
        <v>750000</v>
      </c>
      <c r="H45" s="236"/>
      <c r="I45" s="238"/>
      <c r="J45" s="238"/>
      <c r="K45" s="238"/>
      <c r="L45" s="82"/>
      <c r="M45" s="94"/>
      <c r="N45" s="94"/>
      <c r="O45" s="190"/>
    </row>
    <row r="46" spans="1:16" x14ac:dyDescent="0.2">
      <c r="A46" s="271" t="s">
        <v>66</v>
      </c>
      <c r="B46" s="270"/>
      <c r="C46" s="268" t="s">
        <v>218</v>
      </c>
      <c r="D46" s="272"/>
      <c r="E46" s="272"/>
      <c r="F46" s="272"/>
      <c r="G46" s="258">
        <v>0</v>
      </c>
      <c r="H46" s="182"/>
      <c r="I46" s="238"/>
      <c r="J46" s="238"/>
      <c r="K46" s="238"/>
      <c r="L46" s="82"/>
      <c r="M46" s="94"/>
      <c r="N46" s="94"/>
      <c r="O46" s="190"/>
    </row>
    <row r="47" spans="1:16" ht="38.25" x14ac:dyDescent="0.2">
      <c r="A47" s="273"/>
      <c r="B47" s="274">
        <f>+'POI Presupuesto 2019'!D11</f>
        <v>0</v>
      </c>
      <c r="C47" s="273" t="s">
        <v>192</v>
      </c>
      <c r="D47" s="272"/>
      <c r="E47" s="272"/>
      <c r="F47" s="272"/>
      <c r="G47" s="258">
        <f>SUM(G42:G46)</f>
        <v>1128000</v>
      </c>
      <c r="H47" s="182"/>
      <c r="I47" s="238"/>
      <c r="J47" s="238"/>
      <c r="K47" s="238"/>
      <c r="L47" s="82"/>
      <c r="M47" s="94"/>
      <c r="N47" s="94"/>
      <c r="O47" s="190"/>
    </row>
    <row r="48" spans="1:16" ht="16.5" x14ac:dyDescent="0.2">
      <c r="A48" s="74"/>
      <c r="B48" s="92"/>
      <c r="C48" s="76"/>
      <c r="D48" s="77"/>
      <c r="E48" s="77"/>
      <c r="F48" s="77"/>
      <c r="G48" s="223"/>
      <c r="H48" s="182"/>
      <c r="I48" s="238"/>
      <c r="J48" s="238"/>
      <c r="K48" s="238"/>
      <c r="L48" s="82"/>
      <c r="M48" s="94"/>
      <c r="N48" s="94"/>
      <c r="O48" s="94"/>
    </row>
    <row r="49" spans="1:15" x14ac:dyDescent="0.2">
      <c r="A49" s="86" t="s">
        <v>46</v>
      </c>
      <c r="B49" s="87"/>
      <c r="C49" s="85"/>
      <c r="D49" s="179" t="s">
        <v>39</v>
      </c>
      <c r="E49" s="179" t="s">
        <v>44</v>
      </c>
      <c r="F49" s="179" t="s">
        <v>41</v>
      </c>
      <c r="G49" s="223">
        <v>0</v>
      </c>
      <c r="H49" s="182"/>
      <c r="I49" s="238"/>
      <c r="J49" s="238"/>
      <c r="K49" s="238"/>
      <c r="L49" s="82"/>
      <c r="M49" s="94"/>
      <c r="N49" s="94"/>
      <c r="O49" s="190"/>
    </row>
    <row r="50" spans="1:15" x14ac:dyDescent="0.2">
      <c r="A50" s="93"/>
      <c r="B50" s="93"/>
      <c r="C50" s="94"/>
      <c r="D50" s="94"/>
      <c r="E50" s="94"/>
      <c r="F50" s="94"/>
      <c r="G50" s="223"/>
      <c r="H50" s="182"/>
      <c r="I50" s="94"/>
      <c r="J50" s="94"/>
      <c r="K50" s="94"/>
      <c r="L50" s="4"/>
      <c r="M50" s="94"/>
      <c r="N50" s="94"/>
      <c r="O50" s="191"/>
    </row>
    <row r="51" spans="1:15" ht="82.5" x14ac:dyDescent="0.2">
      <c r="A51" s="93"/>
      <c r="B51" s="89" t="s">
        <v>111</v>
      </c>
      <c r="C51" s="94"/>
      <c r="D51" s="94"/>
      <c r="E51" s="94"/>
      <c r="F51" s="94"/>
      <c r="G51" s="223">
        <f>SUM(G49:G50)</f>
        <v>0</v>
      </c>
      <c r="H51" s="182"/>
      <c r="I51" s="94"/>
      <c r="J51" s="94"/>
      <c r="K51" s="94"/>
      <c r="L51" s="4"/>
      <c r="M51" s="94"/>
      <c r="N51" s="94"/>
      <c r="O51" s="173"/>
    </row>
    <row r="52" spans="1:15" ht="16.5" x14ac:dyDescent="0.2">
      <c r="A52" s="192"/>
      <c r="B52" s="193"/>
      <c r="C52" s="194"/>
      <c r="D52" s="194"/>
      <c r="E52" s="194"/>
      <c r="F52" s="194"/>
      <c r="G52" s="230"/>
      <c r="H52" s="182"/>
      <c r="I52" s="94"/>
      <c r="J52" s="94"/>
      <c r="K52" s="94"/>
      <c r="L52" s="4"/>
      <c r="M52" s="94"/>
      <c r="N52" s="94"/>
      <c r="O52" s="173"/>
    </row>
    <row r="53" spans="1:15" x14ac:dyDescent="0.2">
      <c r="A53" s="88" t="s">
        <v>46</v>
      </c>
      <c r="B53" s="75"/>
      <c r="C53" s="76"/>
      <c r="D53" s="210" t="s">
        <v>39</v>
      </c>
      <c r="E53" s="210" t="s">
        <v>44</v>
      </c>
      <c r="F53" s="210" t="s">
        <v>41</v>
      </c>
      <c r="G53" s="228">
        <v>0</v>
      </c>
      <c r="H53" s="182"/>
      <c r="I53" s="94"/>
      <c r="J53" s="94"/>
      <c r="K53" s="94"/>
      <c r="L53" s="4"/>
      <c r="M53" s="94"/>
      <c r="N53" s="94"/>
      <c r="O53" s="173"/>
    </row>
    <row r="54" spans="1:15" x14ac:dyDescent="0.2">
      <c r="A54" s="173"/>
      <c r="B54" s="173"/>
      <c r="C54" s="173"/>
      <c r="D54" s="173"/>
      <c r="E54" s="173"/>
      <c r="F54" s="173"/>
      <c r="G54" s="234"/>
      <c r="H54" s="173"/>
      <c r="I54" s="94"/>
      <c r="J54" s="94"/>
      <c r="K54" s="94"/>
      <c r="L54" s="4"/>
      <c r="M54" s="94"/>
      <c r="N54" s="94"/>
      <c r="O54" s="173"/>
    </row>
    <row r="55" spans="1:15" ht="67.5" customHeight="1" x14ac:dyDescent="0.2">
      <c r="A55" s="207"/>
      <c r="B55" s="208" t="s">
        <v>31</v>
      </c>
      <c r="C55" s="209"/>
      <c r="D55" s="209"/>
      <c r="E55" s="209"/>
      <c r="F55" s="209"/>
      <c r="G55" s="229">
        <f>SUM(G53:G54)</f>
        <v>0</v>
      </c>
      <c r="H55" s="182"/>
      <c r="I55" s="94"/>
      <c r="J55" s="94"/>
      <c r="K55" s="94"/>
      <c r="L55" s="4"/>
      <c r="M55" s="94"/>
      <c r="N55" s="94"/>
      <c r="O55" s="173"/>
    </row>
    <row r="56" spans="1:15" ht="14.25" customHeight="1" x14ac:dyDescent="0.2">
      <c r="A56" s="93"/>
      <c r="B56" s="92"/>
      <c r="C56" s="94"/>
      <c r="D56" s="94"/>
      <c r="E56" s="94"/>
      <c r="F56" s="94"/>
      <c r="G56" s="223"/>
      <c r="H56" s="182"/>
      <c r="I56" s="94"/>
      <c r="J56" s="94"/>
      <c r="K56" s="94"/>
      <c r="L56" s="4"/>
      <c r="M56" s="94"/>
      <c r="N56" s="94"/>
      <c r="O56" s="173"/>
    </row>
    <row r="57" spans="1:15" ht="63" customHeight="1" x14ac:dyDescent="0.2">
      <c r="A57" s="255" t="s">
        <v>37</v>
      </c>
      <c r="B57" s="275"/>
      <c r="C57" s="268" t="s">
        <v>219</v>
      </c>
      <c r="D57" s="257" t="s">
        <v>39</v>
      </c>
      <c r="E57" s="257" t="s">
        <v>40</v>
      </c>
      <c r="F57" s="257" t="s">
        <v>41</v>
      </c>
      <c r="G57" s="258">
        <v>1000000</v>
      </c>
      <c r="H57" s="286" t="s">
        <v>230</v>
      </c>
      <c r="I57" s="94"/>
      <c r="J57" s="94"/>
      <c r="K57" s="94"/>
      <c r="L57" s="4"/>
      <c r="M57" s="94"/>
      <c r="N57" s="94"/>
      <c r="O57" s="173"/>
    </row>
    <row r="58" spans="1:15" ht="14.25" customHeight="1" x14ac:dyDescent="0.2">
      <c r="A58" s="270" t="s">
        <v>234</v>
      </c>
      <c r="B58" s="275"/>
      <c r="C58" s="268" t="s">
        <v>219</v>
      </c>
      <c r="D58" s="276"/>
      <c r="E58" s="276"/>
      <c r="F58" s="276"/>
      <c r="G58" s="258">
        <f>+Hoja2!E13</f>
        <v>900000</v>
      </c>
      <c r="H58" s="182"/>
      <c r="I58" s="94"/>
      <c r="J58" s="94"/>
      <c r="K58" s="94"/>
      <c r="L58" s="4"/>
      <c r="M58" s="94"/>
      <c r="N58" s="94"/>
      <c r="O58" s="173"/>
    </row>
    <row r="59" spans="1:15" ht="14.25" customHeight="1" x14ac:dyDescent="0.2">
      <c r="A59" s="270" t="s">
        <v>235</v>
      </c>
      <c r="B59" s="290"/>
      <c r="C59" s="291"/>
      <c r="D59" s="276"/>
      <c r="E59" s="276"/>
      <c r="F59" s="276"/>
      <c r="G59" s="258">
        <f>+Hoja2!I10</f>
        <v>79333</v>
      </c>
      <c r="H59" s="182"/>
      <c r="I59" s="94"/>
      <c r="J59" s="94"/>
      <c r="K59" s="94"/>
      <c r="L59" s="4"/>
      <c r="M59" s="94"/>
      <c r="N59" s="94"/>
      <c r="O59" s="173"/>
    </row>
    <row r="60" spans="1:15" ht="14.25" customHeight="1" x14ac:dyDescent="0.2">
      <c r="A60" s="270" t="s">
        <v>236</v>
      </c>
      <c r="B60" s="290"/>
      <c r="C60" s="291"/>
      <c r="D60" s="276"/>
      <c r="E60" s="276"/>
      <c r="F60" s="276"/>
      <c r="G60" s="258">
        <f>+Hoja2!I8</f>
        <v>147000</v>
      </c>
      <c r="H60" s="182"/>
      <c r="I60" s="94"/>
      <c r="J60" s="94"/>
      <c r="K60" s="94"/>
      <c r="L60" s="4"/>
      <c r="M60" s="94"/>
      <c r="N60" s="94"/>
      <c r="O60" s="173"/>
    </row>
    <row r="61" spans="1:15" ht="14.25" customHeight="1" x14ac:dyDescent="0.2">
      <c r="A61" s="270" t="s">
        <v>237</v>
      </c>
      <c r="B61" s="290"/>
      <c r="C61" s="291"/>
      <c r="D61" s="276"/>
      <c r="E61" s="276"/>
      <c r="F61" s="276"/>
      <c r="G61" s="258">
        <f>+Hoja2!I11</f>
        <v>98345</v>
      </c>
      <c r="H61" s="182"/>
      <c r="I61" s="94"/>
      <c r="J61" s="94"/>
      <c r="K61" s="94"/>
      <c r="L61" s="4"/>
      <c r="M61" s="94"/>
      <c r="N61" s="94"/>
      <c r="O61" s="173"/>
    </row>
    <row r="62" spans="1:15" ht="52.5" customHeight="1" x14ac:dyDescent="0.2">
      <c r="A62" s="270" t="s">
        <v>115</v>
      </c>
      <c r="B62" s="260" t="s">
        <v>113</v>
      </c>
      <c r="C62" s="273" t="s">
        <v>192</v>
      </c>
      <c r="D62" s="276"/>
      <c r="E62" s="276"/>
      <c r="F62" s="276"/>
      <c r="G62" s="258">
        <f>SUM(G57:G61)</f>
        <v>2224678</v>
      </c>
      <c r="H62" s="182"/>
      <c r="I62" s="94"/>
      <c r="J62" s="94"/>
      <c r="K62" s="94"/>
      <c r="L62" s="4"/>
      <c r="M62" s="94"/>
      <c r="N62" s="94"/>
      <c r="O62" s="173"/>
    </row>
    <row r="63" spans="1:15" x14ac:dyDescent="0.2">
      <c r="A63" s="93"/>
      <c r="B63" s="93"/>
      <c r="C63" s="94"/>
      <c r="D63" s="94"/>
      <c r="E63" s="94"/>
      <c r="F63" s="94"/>
      <c r="G63" s="94"/>
      <c r="H63" s="4"/>
      <c r="I63" s="4"/>
      <c r="J63" s="4"/>
      <c r="K63" s="4"/>
      <c r="L63" s="4"/>
      <c r="M63" s="4"/>
      <c r="N63" s="4"/>
    </row>
    <row r="64" spans="1:15" hidden="1" x14ac:dyDescent="0.2">
      <c r="A64" s="195" t="s">
        <v>43</v>
      </c>
      <c r="B64" s="195"/>
      <c r="C64" s="196" t="s">
        <v>69</v>
      </c>
      <c r="D64" s="197" t="s">
        <v>39</v>
      </c>
      <c r="E64" s="197" t="s">
        <v>44</v>
      </c>
      <c r="F64" s="197" t="s">
        <v>45</v>
      </c>
      <c r="G64" s="198"/>
      <c r="H64" s="101"/>
      <c r="I64" s="101"/>
      <c r="J64" s="101"/>
      <c r="K64" s="101"/>
      <c r="L64" s="101"/>
      <c r="M64" s="27">
        <v>88000</v>
      </c>
      <c r="N64" s="27">
        <v>26505</v>
      </c>
    </row>
    <row r="65" spans="1:14" hidden="1" x14ac:dyDescent="0.2">
      <c r="A65" s="24" t="s">
        <v>46</v>
      </c>
      <c r="B65" s="24"/>
      <c r="C65" s="25" t="s">
        <v>69</v>
      </c>
      <c r="D65" s="26" t="s">
        <v>39</v>
      </c>
      <c r="E65" s="26" t="s">
        <v>44</v>
      </c>
      <c r="F65" s="26" t="s">
        <v>41</v>
      </c>
      <c r="G65" s="27"/>
      <c r="H65" s="101"/>
      <c r="I65" s="101"/>
      <c r="J65" s="101"/>
      <c r="K65" s="101"/>
      <c r="L65" s="101"/>
      <c r="M65" s="27">
        <v>1420000</v>
      </c>
      <c r="N65" s="27">
        <v>772660</v>
      </c>
    </row>
    <row r="66" spans="1:14" hidden="1" x14ac:dyDescent="0.2">
      <c r="A66" s="24" t="s">
        <v>70</v>
      </c>
      <c r="B66" s="24"/>
      <c r="C66" s="25" t="s">
        <v>69</v>
      </c>
      <c r="D66" s="26" t="s">
        <v>48</v>
      </c>
      <c r="E66" s="26" t="s">
        <v>45</v>
      </c>
      <c r="F66" s="26" t="s">
        <v>52</v>
      </c>
      <c r="G66" s="27"/>
      <c r="H66" s="101"/>
      <c r="I66" s="101"/>
      <c r="J66" s="101"/>
      <c r="K66" s="101"/>
      <c r="L66" s="101"/>
      <c r="M66" s="27">
        <v>1200000</v>
      </c>
      <c r="N66" s="27">
        <v>1143916.24</v>
      </c>
    </row>
    <row r="67" spans="1:14" hidden="1" x14ac:dyDescent="0.2">
      <c r="A67" s="24" t="s">
        <v>47</v>
      </c>
      <c r="B67" s="24"/>
      <c r="C67" s="25" t="s">
        <v>69</v>
      </c>
      <c r="D67" s="26" t="s">
        <v>48</v>
      </c>
      <c r="E67" s="26" t="s">
        <v>49</v>
      </c>
      <c r="F67" s="26" t="s">
        <v>40</v>
      </c>
      <c r="G67" s="27"/>
      <c r="H67" s="101"/>
      <c r="I67" s="101"/>
      <c r="J67" s="101"/>
      <c r="K67" s="101"/>
      <c r="L67" s="101"/>
      <c r="M67" s="27">
        <v>150000</v>
      </c>
      <c r="N67" s="27">
        <v>0</v>
      </c>
    </row>
    <row r="68" spans="1:14" hidden="1" x14ac:dyDescent="0.2">
      <c r="A68" s="28" t="s">
        <v>71</v>
      </c>
      <c r="B68" s="28"/>
      <c r="C68" s="29"/>
      <c r="D68" s="30"/>
      <c r="E68" s="30"/>
      <c r="F68" s="30"/>
      <c r="G68" s="31">
        <f>SUM(G64:G67)</f>
        <v>0</v>
      </c>
      <c r="H68" s="102"/>
      <c r="I68" s="102"/>
      <c r="J68" s="102"/>
      <c r="K68" s="102"/>
      <c r="L68" s="102"/>
      <c r="M68" s="31">
        <f>SUM(M64:M67)</f>
        <v>2858000</v>
      </c>
      <c r="N68" s="31">
        <f>SUM(N64:N67)</f>
        <v>1943081.24</v>
      </c>
    </row>
    <row r="69" spans="1:14" hidden="1" x14ac:dyDescent="0.2">
      <c r="A69" s="6"/>
      <c r="B69" s="6"/>
      <c r="C69" s="4"/>
      <c r="D69" s="4"/>
      <c r="E69" s="4"/>
      <c r="F69" s="4"/>
      <c r="G69" s="4"/>
      <c r="H69" s="4"/>
      <c r="I69" s="4"/>
      <c r="J69" s="4"/>
      <c r="K69" s="4"/>
      <c r="L69" s="4"/>
      <c r="M69" s="4"/>
      <c r="N69" s="4"/>
    </row>
    <row r="70" spans="1:14" hidden="1" x14ac:dyDescent="0.2">
      <c r="A70" s="24" t="s">
        <v>66</v>
      </c>
      <c r="B70" s="24"/>
      <c r="C70" s="25" t="s">
        <v>67</v>
      </c>
      <c r="D70" s="26" t="s">
        <v>48</v>
      </c>
      <c r="E70" s="26" t="s">
        <v>49</v>
      </c>
      <c r="F70" s="26" t="s">
        <v>49</v>
      </c>
      <c r="G70" s="27">
        <v>0</v>
      </c>
      <c r="H70" s="101"/>
      <c r="I70" s="101"/>
      <c r="J70" s="101"/>
      <c r="K70" s="101"/>
      <c r="L70" s="101"/>
      <c r="M70" s="27">
        <v>0</v>
      </c>
      <c r="N70" s="27">
        <v>0</v>
      </c>
    </row>
    <row r="71" spans="1:14" ht="25.5" hidden="1" x14ac:dyDescent="0.2">
      <c r="A71" s="28" t="s">
        <v>72</v>
      </c>
      <c r="B71" s="28"/>
      <c r="C71" s="29"/>
      <c r="D71" s="30"/>
      <c r="E71" s="30"/>
      <c r="F71" s="30"/>
      <c r="G71" s="31">
        <f>SUM(G70)</f>
        <v>0</v>
      </c>
      <c r="H71" s="102"/>
      <c r="I71" s="102"/>
      <c r="J71" s="102"/>
      <c r="K71" s="102"/>
      <c r="L71" s="102"/>
      <c r="M71" s="31">
        <f>SUM(M70)</f>
        <v>0</v>
      </c>
      <c r="N71" s="31">
        <f>SUM(N70)</f>
        <v>0</v>
      </c>
    </row>
    <row r="72" spans="1:14" x14ac:dyDescent="0.2">
      <c r="A72" s="6"/>
      <c r="B72" s="6"/>
      <c r="C72" s="4"/>
      <c r="D72" s="4"/>
      <c r="E72" s="4"/>
      <c r="F72" s="4"/>
      <c r="G72" s="4"/>
      <c r="H72" s="4"/>
      <c r="I72" s="4"/>
      <c r="J72" s="4"/>
      <c r="K72" s="4"/>
      <c r="L72" s="4"/>
      <c r="M72" s="4"/>
      <c r="N72" s="4"/>
    </row>
    <row r="73" spans="1:14" ht="15" customHeight="1" x14ac:dyDescent="0.2">
      <c r="A73" s="32" t="s">
        <v>22</v>
      </c>
      <c r="B73" s="32"/>
      <c r="C73" s="33"/>
      <c r="D73" s="373" t="s">
        <v>196</v>
      </c>
      <c r="E73" s="373"/>
      <c r="F73" s="374"/>
      <c r="G73" s="34">
        <f>+G9+G21+G25+G30+G40+G47+G51+G55+G62</f>
        <v>6963278</v>
      </c>
      <c r="H73" s="103"/>
      <c r="I73" s="103"/>
      <c r="J73" s="103"/>
      <c r="K73" s="103"/>
      <c r="L73" s="103"/>
      <c r="M73" s="34">
        <f>+M21+M25+M30+M33+M40+M68+M71</f>
        <v>5488250</v>
      </c>
      <c r="N73" s="34">
        <f>+N21+N25+N30+N33+N40+N68+N71</f>
        <v>2436311.2400000002</v>
      </c>
    </row>
    <row r="75" spans="1:14" x14ac:dyDescent="0.2">
      <c r="I75" s="103"/>
      <c r="J75" s="103"/>
      <c r="K75" s="103"/>
      <c r="L75" s="103"/>
      <c r="M75" s="39">
        <f>+M73-M68</f>
        <v>2630250</v>
      </c>
    </row>
    <row r="76" spans="1:14" x14ac:dyDescent="0.2">
      <c r="D76" s="371" t="s">
        <v>195</v>
      </c>
      <c r="E76" s="371"/>
      <c r="F76" s="372"/>
      <c r="G76" s="34">
        <v>5488250</v>
      </c>
      <c r="H76" s="103"/>
    </row>
    <row r="77" spans="1:14" ht="15" customHeight="1" x14ac:dyDescent="0.2">
      <c r="D77" s="371" t="s">
        <v>194</v>
      </c>
      <c r="E77" s="371"/>
      <c r="F77" s="371"/>
      <c r="G77" s="39">
        <f>+M75</f>
        <v>2630250</v>
      </c>
      <c r="H77" s="39"/>
      <c r="I77" s="39"/>
      <c r="J77" s="39"/>
      <c r="K77" s="39"/>
      <c r="L77" s="1" t="s">
        <v>114</v>
      </c>
    </row>
    <row r="78" spans="1:14" x14ac:dyDescent="0.2">
      <c r="D78" s="371" t="s">
        <v>193</v>
      </c>
      <c r="E78" s="371"/>
      <c r="F78" s="371"/>
      <c r="G78" s="39">
        <f>+G76-M75</f>
        <v>2858000</v>
      </c>
      <c r="H78" s="39"/>
    </row>
    <row r="80" spans="1:14" x14ac:dyDescent="0.2">
      <c r="G80" s="39">
        <f>+G73/G76</f>
        <v>1.2687610804901379</v>
      </c>
      <c r="H80" s="39"/>
    </row>
    <row r="82" spans="7:7" x14ac:dyDescent="0.2">
      <c r="G82" s="39">
        <f>+G73-G76</f>
        <v>1475028</v>
      </c>
    </row>
  </sheetData>
  <mergeCells count="5">
    <mergeCell ref="A1:G1"/>
    <mergeCell ref="D77:F77"/>
    <mergeCell ref="D78:F78"/>
    <mergeCell ref="D76:F76"/>
    <mergeCell ref="D73:F73"/>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topLeftCell="A7" workbookViewId="0">
      <selection activeCell="C12" sqref="C12"/>
    </sheetView>
  </sheetViews>
  <sheetFormatPr baseColWidth="10" defaultRowHeight="16.5" x14ac:dyDescent="0.3"/>
  <cols>
    <col min="1" max="1" width="11.42578125" style="40"/>
    <col min="2" max="2" width="30.5703125" style="41" customWidth="1"/>
    <col min="3" max="3" width="44.85546875" style="41" customWidth="1"/>
    <col min="4" max="4" width="30.7109375" style="48" customWidth="1"/>
    <col min="5" max="5" width="23.140625" style="48" customWidth="1"/>
    <col min="6" max="6" width="11.42578125" style="48" customWidth="1"/>
    <col min="7" max="7" width="24.42578125" style="48" customWidth="1"/>
    <col min="8" max="8" width="14.85546875" style="48" customWidth="1"/>
    <col min="9" max="12" width="11.42578125" style="48" customWidth="1"/>
    <col min="13" max="14" width="15.7109375" style="48" bestFit="1" customWidth="1"/>
    <col min="15" max="15" width="17.28515625" style="48" bestFit="1" customWidth="1"/>
    <col min="16" max="16" width="70.7109375" style="48" customWidth="1"/>
    <col min="17" max="16384" width="11.42578125" style="41"/>
  </cols>
  <sheetData>
    <row r="1" spans="1:20" x14ac:dyDescent="0.3">
      <c r="C1" s="375" t="s">
        <v>88</v>
      </c>
      <c r="D1" s="375"/>
      <c r="E1" s="375"/>
      <c r="F1" s="375"/>
      <c r="G1" s="375"/>
      <c r="H1" s="375"/>
      <c r="I1" s="375"/>
      <c r="J1" s="375"/>
      <c r="K1" s="375"/>
      <c r="L1" s="375"/>
      <c r="M1" s="375"/>
      <c r="N1" s="375"/>
      <c r="O1" s="375"/>
      <c r="P1" s="375"/>
      <c r="Q1" s="375"/>
      <c r="R1" s="375"/>
      <c r="S1" s="375"/>
      <c r="T1" s="375"/>
    </row>
    <row r="2" spans="1:20" ht="16.5" customHeight="1" x14ac:dyDescent="0.3">
      <c r="C2" s="376" t="s">
        <v>89</v>
      </c>
      <c r="D2" s="375"/>
      <c r="E2" s="375"/>
      <c r="F2" s="375"/>
      <c r="G2" s="375"/>
      <c r="H2" s="375"/>
      <c r="I2" s="375"/>
      <c r="J2" s="375"/>
      <c r="K2" s="375"/>
      <c r="L2" s="375"/>
      <c r="M2" s="375"/>
      <c r="N2" s="375"/>
      <c r="O2" s="375"/>
      <c r="P2" s="375"/>
      <c r="Q2" s="375"/>
      <c r="R2" s="375"/>
      <c r="S2" s="375"/>
      <c r="T2" s="375"/>
    </row>
    <row r="3" spans="1:20" x14ac:dyDescent="0.3">
      <c r="C3" s="42"/>
      <c r="D3" s="42"/>
      <c r="E3" s="42"/>
      <c r="F3" s="42"/>
      <c r="G3" s="42"/>
      <c r="H3" s="42"/>
      <c r="I3" s="42"/>
      <c r="J3" s="42"/>
      <c r="K3" s="42"/>
      <c r="L3" s="42"/>
      <c r="M3" s="42"/>
      <c r="N3" s="42"/>
      <c r="O3" s="42"/>
      <c r="P3" s="42"/>
      <c r="Q3" s="42"/>
      <c r="R3" s="42"/>
      <c r="S3" s="42"/>
      <c r="T3" s="43"/>
    </row>
    <row r="4" spans="1:20" x14ac:dyDescent="0.3">
      <c r="C4" s="44"/>
      <c r="D4" s="45"/>
      <c r="E4" s="46"/>
      <c r="F4" s="46"/>
      <c r="G4" s="46"/>
      <c r="H4" s="46"/>
      <c r="I4" s="46"/>
      <c r="J4" s="41"/>
      <c r="K4" s="42"/>
      <c r="L4" s="42"/>
      <c r="M4" s="42"/>
      <c r="N4" s="42"/>
      <c r="O4" s="42"/>
      <c r="P4" s="42"/>
      <c r="Q4" s="42"/>
      <c r="R4" s="42"/>
      <c r="S4" s="42"/>
      <c r="T4" s="43"/>
    </row>
    <row r="5" spans="1:20" x14ac:dyDescent="0.3">
      <c r="B5" s="46"/>
      <c r="C5" s="44" t="s">
        <v>90</v>
      </c>
      <c r="D5" s="45" t="s">
        <v>91</v>
      </c>
      <c r="E5" s="45"/>
      <c r="F5" s="44"/>
      <c r="G5" s="44"/>
      <c r="H5" s="44"/>
      <c r="I5" s="44"/>
      <c r="J5" s="42"/>
      <c r="K5" s="42"/>
      <c r="L5" s="42"/>
      <c r="M5" s="42"/>
      <c r="N5" s="42"/>
      <c r="O5" s="42"/>
      <c r="P5" s="42"/>
      <c r="Q5" s="42"/>
      <c r="R5" s="42"/>
      <c r="S5" s="42"/>
      <c r="T5" s="42"/>
    </row>
    <row r="6" spans="1:20" ht="16.5" customHeight="1" x14ac:dyDescent="0.3">
      <c r="B6" s="45"/>
      <c r="C6" s="45" t="s">
        <v>92</v>
      </c>
      <c r="D6" s="45" t="s">
        <v>91</v>
      </c>
      <c r="E6" s="45"/>
      <c r="F6" s="41"/>
      <c r="G6" s="41"/>
      <c r="H6" s="41"/>
      <c r="I6" s="41"/>
      <c r="J6" s="41"/>
      <c r="K6" s="41"/>
      <c r="L6" s="41"/>
      <c r="M6" s="41"/>
      <c r="N6" s="41"/>
      <c r="O6" s="41"/>
      <c r="P6" s="41"/>
      <c r="T6" s="47"/>
    </row>
    <row r="7" spans="1:20" x14ac:dyDescent="0.3">
      <c r="B7" s="45"/>
      <c r="J7" s="49"/>
      <c r="K7" s="49"/>
      <c r="L7" s="49"/>
    </row>
    <row r="8" spans="1:20" x14ac:dyDescent="0.3">
      <c r="B8" s="45"/>
      <c r="C8" s="45"/>
      <c r="J8" s="50"/>
      <c r="K8" s="50"/>
      <c r="L8" s="51"/>
    </row>
    <row r="9" spans="1:20" ht="31.5" customHeight="1" x14ac:dyDescent="0.3">
      <c r="A9" s="377" t="s">
        <v>93</v>
      </c>
      <c r="B9" s="378" t="s">
        <v>1</v>
      </c>
      <c r="C9" s="378" t="s">
        <v>2</v>
      </c>
      <c r="D9" s="379" t="s">
        <v>3</v>
      </c>
      <c r="E9" s="380"/>
      <c r="F9" s="380"/>
      <c r="G9" s="380"/>
      <c r="H9" s="380"/>
      <c r="I9" s="380"/>
      <c r="J9" s="380"/>
      <c r="K9" s="380"/>
      <c r="L9" s="381"/>
      <c r="M9" s="382" t="s">
        <v>94</v>
      </c>
      <c r="N9" s="383"/>
      <c r="O9" s="386" t="s">
        <v>95</v>
      </c>
      <c r="P9" s="386" t="s">
        <v>78</v>
      </c>
    </row>
    <row r="10" spans="1:20" x14ac:dyDescent="0.3">
      <c r="A10" s="377"/>
      <c r="B10" s="378"/>
      <c r="C10" s="378"/>
      <c r="D10" s="378" t="s">
        <v>12</v>
      </c>
      <c r="E10" s="378" t="s">
        <v>4</v>
      </c>
      <c r="F10" s="378" t="s">
        <v>14</v>
      </c>
      <c r="G10" s="378" t="s">
        <v>5</v>
      </c>
      <c r="H10" s="378" t="s">
        <v>6</v>
      </c>
      <c r="I10" s="389" t="s">
        <v>7</v>
      </c>
      <c r="J10" s="389"/>
      <c r="K10" s="389"/>
      <c r="L10" s="389"/>
      <c r="M10" s="384"/>
      <c r="N10" s="385"/>
      <c r="O10" s="387"/>
      <c r="P10" s="387"/>
    </row>
    <row r="11" spans="1:20" ht="29.25" customHeight="1" x14ac:dyDescent="0.3">
      <c r="A11" s="377"/>
      <c r="B11" s="378"/>
      <c r="C11" s="378"/>
      <c r="D11" s="378"/>
      <c r="E11" s="378"/>
      <c r="F11" s="378"/>
      <c r="G11" s="378"/>
      <c r="H11" s="378"/>
      <c r="I11" s="52" t="s">
        <v>8</v>
      </c>
      <c r="J11" s="52" t="s">
        <v>9</v>
      </c>
      <c r="K11" s="52" t="s">
        <v>10</v>
      </c>
      <c r="L11" s="52" t="s">
        <v>11</v>
      </c>
      <c r="M11" s="53" t="s">
        <v>96</v>
      </c>
      <c r="N11" s="53" t="s">
        <v>19</v>
      </c>
      <c r="O11" s="388"/>
      <c r="P11" s="388"/>
    </row>
    <row r="12" spans="1:20" ht="112.5" customHeight="1" x14ac:dyDescent="0.3">
      <c r="A12" s="54">
        <v>1</v>
      </c>
      <c r="B12" s="397" t="s">
        <v>25</v>
      </c>
      <c r="C12" s="55" t="s">
        <v>26</v>
      </c>
      <c r="D12" s="393" t="s">
        <v>77</v>
      </c>
      <c r="E12" s="393" t="s">
        <v>29</v>
      </c>
      <c r="F12" s="391" t="s">
        <v>27</v>
      </c>
      <c r="G12" s="393" t="s">
        <v>79</v>
      </c>
      <c r="H12" s="391" t="s">
        <v>23</v>
      </c>
      <c r="I12" s="391"/>
      <c r="J12" s="391">
        <v>1</v>
      </c>
      <c r="K12" s="391">
        <v>3</v>
      </c>
      <c r="L12" s="391">
        <v>1</v>
      </c>
      <c r="M12" s="400">
        <f>+[1]Presupuesto!G33</f>
        <v>805000</v>
      </c>
      <c r="N12" s="400">
        <f>+[1]Presupuesto!H33</f>
        <v>29100</v>
      </c>
      <c r="O12" s="395">
        <f>+N12/M12</f>
        <v>3.6149068322981363E-2</v>
      </c>
      <c r="P12" s="397" t="s">
        <v>97</v>
      </c>
    </row>
    <row r="13" spans="1:20" ht="101.25" customHeight="1" x14ac:dyDescent="0.3">
      <c r="A13" s="54">
        <v>2</v>
      </c>
      <c r="B13" s="401"/>
      <c r="C13" s="55" t="s">
        <v>28</v>
      </c>
      <c r="D13" s="394"/>
      <c r="E13" s="394"/>
      <c r="F13" s="392"/>
      <c r="G13" s="394"/>
      <c r="H13" s="392"/>
      <c r="I13" s="392"/>
      <c r="J13" s="392"/>
      <c r="K13" s="392"/>
      <c r="L13" s="392"/>
      <c r="M13" s="392"/>
      <c r="N13" s="392"/>
      <c r="O13" s="396"/>
      <c r="P13" s="398"/>
    </row>
    <row r="14" spans="1:20" ht="210" customHeight="1" x14ac:dyDescent="0.3">
      <c r="A14" s="54">
        <v>3</v>
      </c>
      <c r="B14" s="401"/>
      <c r="C14" s="397" t="s">
        <v>98</v>
      </c>
      <c r="D14" s="55" t="s">
        <v>76</v>
      </c>
      <c r="E14" s="55" t="s">
        <v>80</v>
      </c>
      <c r="F14" s="56" t="s">
        <v>27</v>
      </c>
      <c r="G14" s="57" t="s">
        <v>81</v>
      </c>
      <c r="H14" s="56" t="s">
        <v>23</v>
      </c>
      <c r="I14" s="58"/>
      <c r="J14" s="58"/>
      <c r="K14" s="58"/>
      <c r="L14" s="58"/>
      <c r="M14" s="59">
        <f>+[1]Presupuesto!G14</f>
        <v>250000</v>
      </c>
      <c r="N14" s="59">
        <f>+[1]Presupuesto!H14</f>
        <v>0</v>
      </c>
      <c r="O14" s="60">
        <f>+N14/M14</f>
        <v>0</v>
      </c>
      <c r="P14" s="55" t="s">
        <v>99</v>
      </c>
    </row>
    <row r="15" spans="1:20" ht="317.25" customHeight="1" x14ac:dyDescent="0.3">
      <c r="A15" s="54">
        <v>4</v>
      </c>
      <c r="B15" s="398"/>
      <c r="C15" s="398"/>
      <c r="D15" s="55" t="s">
        <v>100</v>
      </c>
      <c r="E15" s="55" t="s">
        <v>82</v>
      </c>
      <c r="F15" s="56" t="s">
        <v>27</v>
      </c>
      <c r="G15" s="55" t="s">
        <v>83</v>
      </c>
      <c r="H15" s="56" t="s">
        <v>23</v>
      </c>
      <c r="I15" s="58"/>
      <c r="J15" s="58">
        <v>1</v>
      </c>
      <c r="K15" s="58">
        <v>2</v>
      </c>
      <c r="L15" s="58">
        <v>1</v>
      </c>
      <c r="M15" s="59">
        <f>+[1]Presupuesto!G11</f>
        <v>1215000</v>
      </c>
      <c r="N15" s="59">
        <f>+[1]Presupuesto!H11</f>
        <v>215660</v>
      </c>
      <c r="O15" s="60">
        <f t="shared" ref="O15:O20" si="0">+N15/M15</f>
        <v>0.17749794238683128</v>
      </c>
      <c r="P15" s="55" t="s">
        <v>101</v>
      </c>
    </row>
    <row r="16" spans="1:20" ht="140.25" customHeight="1" x14ac:dyDescent="0.3">
      <c r="A16" s="54">
        <v>5</v>
      </c>
      <c r="B16" s="399" t="s">
        <v>102</v>
      </c>
      <c r="C16" s="399" t="s">
        <v>103</v>
      </c>
      <c r="D16" s="61" t="s">
        <v>84</v>
      </c>
      <c r="E16" s="61" t="s">
        <v>85</v>
      </c>
      <c r="F16" s="58" t="s">
        <v>27</v>
      </c>
      <c r="G16" s="62" t="s">
        <v>86</v>
      </c>
      <c r="H16" s="58" t="s">
        <v>23</v>
      </c>
      <c r="I16" s="58"/>
      <c r="J16" s="58">
        <v>1</v>
      </c>
      <c r="K16" s="58"/>
      <c r="L16" s="58">
        <v>2</v>
      </c>
      <c r="M16" s="63">
        <f>+[1]Presupuesto!G18</f>
        <v>150000</v>
      </c>
      <c r="N16" s="63">
        <f>+[1]Presupuesto!H18</f>
        <v>0</v>
      </c>
      <c r="O16" s="60">
        <f t="shared" si="0"/>
        <v>0</v>
      </c>
      <c r="P16" s="55" t="s">
        <v>104</v>
      </c>
    </row>
    <row r="17" spans="1:16" ht="99" x14ac:dyDescent="0.3">
      <c r="A17" s="54">
        <v>6</v>
      </c>
      <c r="B17" s="399"/>
      <c r="C17" s="399"/>
      <c r="D17" s="61" t="s">
        <v>60</v>
      </c>
      <c r="E17" s="61" t="s">
        <v>85</v>
      </c>
      <c r="F17" s="58" t="s">
        <v>27</v>
      </c>
      <c r="G17" s="62" t="s">
        <v>86</v>
      </c>
      <c r="H17" s="58" t="s">
        <v>23</v>
      </c>
      <c r="I17" s="58"/>
      <c r="J17" s="58">
        <v>3</v>
      </c>
      <c r="K17" s="58"/>
      <c r="L17" s="58">
        <v>6</v>
      </c>
      <c r="M17" s="59">
        <f>+[1]Presupuesto!G22</f>
        <v>285250</v>
      </c>
      <c r="N17" s="59">
        <f>+[1]Presupuesto!H22</f>
        <v>248470</v>
      </c>
      <c r="O17" s="60">
        <f t="shared" si="0"/>
        <v>0.87106047326906222</v>
      </c>
      <c r="P17" s="56" t="s">
        <v>87</v>
      </c>
    </row>
    <row r="18" spans="1:16" x14ac:dyDescent="0.3">
      <c r="A18" s="64"/>
      <c r="B18" s="65"/>
      <c r="C18" s="65"/>
      <c r="D18" s="66" t="s">
        <v>105</v>
      </c>
      <c r="E18" s="56"/>
      <c r="F18" s="56"/>
      <c r="G18" s="56"/>
      <c r="H18" s="56"/>
      <c r="I18" s="56"/>
      <c r="J18" s="56"/>
      <c r="K18" s="56"/>
      <c r="L18" s="56"/>
      <c r="M18" s="59">
        <f>SUM(M12:M17)</f>
        <v>2705250</v>
      </c>
      <c r="N18" s="59">
        <f>SUM(N12:N17)</f>
        <v>493230</v>
      </c>
      <c r="O18" s="60">
        <f t="shared" si="0"/>
        <v>0.18232326032714166</v>
      </c>
      <c r="P18" s="56"/>
    </row>
    <row r="19" spans="1:16" x14ac:dyDescent="0.3">
      <c r="A19" s="64"/>
      <c r="B19" s="65"/>
      <c r="C19" s="65"/>
      <c r="D19" s="66" t="s">
        <v>106</v>
      </c>
      <c r="E19" s="56"/>
      <c r="F19" s="56"/>
      <c r="G19" s="56"/>
      <c r="H19" s="56"/>
      <c r="I19" s="56"/>
      <c r="J19" s="56"/>
      <c r="K19" s="56"/>
      <c r="L19" s="56"/>
      <c r="M19" s="59">
        <f>+[1]Presupuesto!G39</f>
        <v>2858000</v>
      </c>
      <c r="N19" s="59">
        <f>+[1]Presupuesto!H39</f>
        <v>1943081.24</v>
      </c>
      <c r="O19" s="60">
        <f t="shared" si="0"/>
        <v>0.67987447165850246</v>
      </c>
      <c r="P19" s="56"/>
    </row>
    <row r="20" spans="1:16" x14ac:dyDescent="0.3">
      <c r="A20" s="64"/>
      <c r="B20" s="65"/>
      <c r="C20" s="65"/>
      <c r="D20" s="66" t="s">
        <v>107</v>
      </c>
      <c r="E20" s="56"/>
      <c r="F20" s="56"/>
      <c r="G20" s="56"/>
      <c r="H20" s="56"/>
      <c r="I20" s="56"/>
      <c r="J20" s="56"/>
      <c r="K20" s="56"/>
      <c r="L20" s="56"/>
      <c r="M20" s="59">
        <f>+M18+M19</f>
        <v>5563250</v>
      </c>
      <c r="N20" s="59">
        <f>+N18+N19</f>
        <v>2436311.2400000002</v>
      </c>
      <c r="O20" s="60">
        <f t="shared" si="0"/>
        <v>0.43792949085516564</v>
      </c>
      <c r="P20" s="56"/>
    </row>
    <row r="21" spans="1:16" x14ac:dyDescent="0.3">
      <c r="L21" s="67"/>
      <c r="M21" s="67"/>
      <c r="N21" s="67"/>
      <c r="O21" s="67"/>
    </row>
    <row r="22" spans="1:16" x14ac:dyDescent="0.3">
      <c r="D22" s="390" t="s">
        <v>108</v>
      </c>
      <c r="E22" s="390"/>
      <c r="F22" s="390"/>
      <c r="G22" s="390"/>
      <c r="H22" s="390"/>
      <c r="I22" s="390"/>
      <c r="J22" s="390"/>
      <c r="K22" s="390"/>
      <c r="L22" s="390"/>
      <c r="M22" s="68">
        <v>5563250</v>
      </c>
      <c r="N22" s="68">
        <v>2436311.2400000002</v>
      </c>
      <c r="O22" s="67"/>
    </row>
    <row r="23" spans="1:16" x14ac:dyDescent="0.3">
      <c r="D23" s="390"/>
      <c r="E23" s="390"/>
      <c r="F23" s="390"/>
      <c r="G23" s="390"/>
      <c r="H23" s="390"/>
      <c r="I23" s="390"/>
      <c r="J23" s="390"/>
      <c r="K23" s="390"/>
      <c r="L23" s="390"/>
      <c r="M23" s="67"/>
      <c r="N23" s="67"/>
      <c r="O23" s="67"/>
    </row>
    <row r="24" spans="1:16" x14ac:dyDescent="0.3">
      <c r="D24" s="48" t="s">
        <v>109</v>
      </c>
      <c r="L24" s="67"/>
      <c r="M24" s="68">
        <f>+M22-M20</f>
        <v>0</v>
      </c>
      <c r="N24" s="68">
        <f>+N22-N20</f>
        <v>0</v>
      </c>
      <c r="O24" s="67"/>
    </row>
    <row r="25" spans="1:16" x14ac:dyDescent="0.3">
      <c r="L25" s="67"/>
      <c r="M25" s="67"/>
      <c r="N25" s="67"/>
      <c r="O25" s="67"/>
    </row>
    <row r="26" spans="1:16" x14ac:dyDescent="0.3">
      <c r="L26" s="67"/>
      <c r="M26" s="67"/>
      <c r="N26" s="67"/>
      <c r="O26" s="67"/>
    </row>
  </sheetData>
  <mergeCells count="33">
    <mergeCell ref="O12:O13"/>
    <mergeCell ref="P12:P13"/>
    <mergeCell ref="C14:C15"/>
    <mergeCell ref="B16:B17"/>
    <mergeCell ref="C16:C17"/>
    <mergeCell ref="M12:M13"/>
    <mergeCell ref="N12:N13"/>
    <mergeCell ref="B12:B15"/>
    <mergeCell ref="D22:L23"/>
    <mergeCell ref="I12:I13"/>
    <mergeCell ref="J12:J13"/>
    <mergeCell ref="K12:K13"/>
    <mergeCell ref="L12:L13"/>
    <mergeCell ref="D12:D13"/>
    <mergeCell ref="E12:E13"/>
    <mergeCell ref="F12:F13"/>
    <mergeCell ref="G12:G13"/>
    <mergeCell ref="H12:H13"/>
    <mergeCell ref="C1:T1"/>
    <mergeCell ref="C2:T2"/>
    <mergeCell ref="A9:A11"/>
    <mergeCell ref="B9:B11"/>
    <mergeCell ref="C9:C11"/>
    <mergeCell ref="D9:L9"/>
    <mergeCell ref="M9:N10"/>
    <mergeCell ref="P9:P11"/>
    <mergeCell ref="D10:D11"/>
    <mergeCell ref="E10:E11"/>
    <mergeCell ref="F10:F11"/>
    <mergeCell ref="G10:G11"/>
    <mergeCell ref="H10:H11"/>
    <mergeCell ref="I10:L10"/>
    <mergeCell ref="O9:O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topLeftCell="A19" workbookViewId="0">
      <selection activeCell="G41" sqref="G41"/>
    </sheetView>
  </sheetViews>
  <sheetFormatPr baseColWidth="10" defaultRowHeight="12.75" x14ac:dyDescent="0.2"/>
  <cols>
    <col min="1" max="2" width="32.5703125" style="7" customWidth="1"/>
    <col min="3" max="3" width="18.85546875" style="1" customWidth="1"/>
    <col min="4" max="4" width="4.28515625" style="1" customWidth="1"/>
    <col min="5" max="5" width="5.42578125" style="1" customWidth="1"/>
    <col min="6" max="6" width="5.5703125" style="1" customWidth="1"/>
    <col min="7" max="7" width="15.28515625" style="1" customWidth="1"/>
    <col min="8" max="8" width="11.7109375" style="1" customWidth="1"/>
    <col min="9" max="9" width="11.42578125" style="1"/>
    <col min="10" max="10" width="15" style="1" customWidth="1"/>
    <col min="11" max="11" width="13.42578125" style="1" customWidth="1"/>
    <col min="12" max="256" width="11.42578125" style="1"/>
    <col min="257" max="258" width="32.5703125" style="1" customWidth="1"/>
    <col min="259" max="259" width="18.85546875" style="1" customWidth="1"/>
    <col min="260" max="260" width="4.28515625" style="1" customWidth="1"/>
    <col min="261" max="261" width="5.42578125" style="1" customWidth="1"/>
    <col min="262" max="262" width="5.5703125" style="1" customWidth="1"/>
    <col min="263" max="263" width="15.28515625" style="1" customWidth="1"/>
    <col min="264" max="264" width="11.7109375" style="1" customWidth="1"/>
    <col min="265" max="265" width="11.42578125" style="1"/>
    <col min="266" max="266" width="15" style="1" customWidth="1"/>
    <col min="267" max="267" width="13.42578125" style="1" customWidth="1"/>
    <col min="268" max="512" width="11.42578125" style="1"/>
    <col min="513" max="514" width="32.5703125" style="1" customWidth="1"/>
    <col min="515" max="515" width="18.85546875" style="1" customWidth="1"/>
    <col min="516" max="516" width="4.28515625" style="1" customWidth="1"/>
    <col min="517" max="517" width="5.42578125" style="1" customWidth="1"/>
    <col min="518" max="518" width="5.5703125" style="1" customWidth="1"/>
    <col min="519" max="519" width="15.28515625" style="1" customWidth="1"/>
    <col min="520" max="520" width="11.7109375" style="1" customWidth="1"/>
    <col min="521" max="521" width="11.42578125" style="1"/>
    <col min="522" max="522" width="15" style="1" customWidth="1"/>
    <col min="523" max="523" width="13.42578125" style="1" customWidth="1"/>
    <col min="524" max="768" width="11.42578125" style="1"/>
    <col min="769" max="770" width="32.5703125" style="1" customWidth="1"/>
    <col min="771" max="771" width="18.85546875" style="1" customWidth="1"/>
    <col min="772" max="772" width="4.28515625" style="1" customWidth="1"/>
    <col min="773" max="773" width="5.42578125" style="1" customWidth="1"/>
    <col min="774" max="774" width="5.5703125" style="1" customWidth="1"/>
    <col min="775" max="775" width="15.28515625" style="1" customWidth="1"/>
    <col min="776" max="776" width="11.7109375" style="1" customWidth="1"/>
    <col min="777" max="777" width="11.42578125" style="1"/>
    <col min="778" max="778" width="15" style="1" customWidth="1"/>
    <col min="779" max="779" width="13.42578125" style="1" customWidth="1"/>
    <col min="780" max="1024" width="11.42578125" style="1"/>
    <col min="1025" max="1026" width="32.5703125" style="1" customWidth="1"/>
    <col min="1027" max="1027" width="18.85546875" style="1" customWidth="1"/>
    <col min="1028" max="1028" width="4.28515625" style="1" customWidth="1"/>
    <col min="1029" max="1029" width="5.42578125" style="1" customWidth="1"/>
    <col min="1030" max="1030" width="5.5703125" style="1" customWidth="1"/>
    <col min="1031" max="1031" width="15.28515625" style="1" customWidth="1"/>
    <col min="1032" max="1032" width="11.7109375" style="1" customWidth="1"/>
    <col min="1033" max="1033" width="11.42578125" style="1"/>
    <col min="1034" max="1034" width="15" style="1" customWidth="1"/>
    <col min="1035" max="1035" width="13.42578125" style="1" customWidth="1"/>
    <col min="1036" max="1280" width="11.42578125" style="1"/>
    <col min="1281" max="1282" width="32.5703125" style="1" customWidth="1"/>
    <col min="1283" max="1283" width="18.85546875" style="1" customWidth="1"/>
    <col min="1284" max="1284" width="4.28515625" style="1" customWidth="1"/>
    <col min="1285" max="1285" width="5.42578125" style="1" customWidth="1"/>
    <col min="1286" max="1286" width="5.5703125" style="1" customWidth="1"/>
    <col min="1287" max="1287" width="15.28515625" style="1" customWidth="1"/>
    <col min="1288" max="1288" width="11.7109375" style="1" customWidth="1"/>
    <col min="1289" max="1289" width="11.42578125" style="1"/>
    <col min="1290" max="1290" width="15" style="1" customWidth="1"/>
    <col min="1291" max="1291" width="13.42578125" style="1" customWidth="1"/>
    <col min="1292" max="1536" width="11.42578125" style="1"/>
    <col min="1537" max="1538" width="32.5703125" style="1" customWidth="1"/>
    <col min="1539" max="1539" width="18.85546875" style="1" customWidth="1"/>
    <col min="1540" max="1540" width="4.28515625" style="1" customWidth="1"/>
    <col min="1541" max="1541" width="5.42578125" style="1" customWidth="1"/>
    <col min="1542" max="1542" width="5.5703125" style="1" customWidth="1"/>
    <col min="1543" max="1543" width="15.28515625" style="1" customWidth="1"/>
    <col min="1544" max="1544" width="11.7109375" style="1" customWidth="1"/>
    <col min="1545" max="1545" width="11.42578125" style="1"/>
    <col min="1546" max="1546" width="15" style="1" customWidth="1"/>
    <col min="1547" max="1547" width="13.42578125" style="1" customWidth="1"/>
    <col min="1548" max="1792" width="11.42578125" style="1"/>
    <col min="1793" max="1794" width="32.5703125" style="1" customWidth="1"/>
    <col min="1795" max="1795" width="18.85546875" style="1" customWidth="1"/>
    <col min="1796" max="1796" width="4.28515625" style="1" customWidth="1"/>
    <col min="1797" max="1797" width="5.42578125" style="1" customWidth="1"/>
    <col min="1798" max="1798" width="5.5703125" style="1" customWidth="1"/>
    <col min="1799" max="1799" width="15.28515625" style="1" customWidth="1"/>
    <col min="1800" max="1800" width="11.7109375" style="1" customWidth="1"/>
    <col min="1801" max="1801" width="11.42578125" style="1"/>
    <col min="1802" max="1802" width="15" style="1" customWidth="1"/>
    <col min="1803" max="1803" width="13.42578125" style="1" customWidth="1"/>
    <col min="1804" max="2048" width="11.42578125" style="1"/>
    <col min="2049" max="2050" width="32.5703125" style="1" customWidth="1"/>
    <col min="2051" max="2051" width="18.85546875" style="1" customWidth="1"/>
    <col min="2052" max="2052" width="4.28515625" style="1" customWidth="1"/>
    <col min="2053" max="2053" width="5.42578125" style="1" customWidth="1"/>
    <col min="2054" max="2054" width="5.5703125" style="1" customWidth="1"/>
    <col min="2055" max="2055" width="15.28515625" style="1" customWidth="1"/>
    <col min="2056" max="2056" width="11.7109375" style="1" customWidth="1"/>
    <col min="2057" max="2057" width="11.42578125" style="1"/>
    <col min="2058" max="2058" width="15" style="1" customWidth="1"/>
    <col min="2059" max="2059" width="13.42578125" style="1" customWidth="1"/>
    <col min="2060" max="2304" width="11.42578125" style="1"/>
    <col min="2305" max="2306" width="32.5703125" style="1" customWidth="1"/>
    <col min="2307" max="2307" width="18.85546875" style="1" customWidth="1"/>
    <col min="2308" max="2308" width="4.28515625" style="1" customWidth="1"/>
    <col min="2309" max="2309" width="5.42578125" style="1" customWidth="1"/>
    <col min="2310" max="2310" width="5.5703125" style="1" customWidth="1"/>
    <col min="2311" max="2311" width="15.28515625" style="1" customWidth="1"/>
    <col min="2312" max="2312" width="11.7109375" style="1" customWidth="1"/>
    <col min="2313" max="2313" width="11.42578125" style="1"/>
    <col min="2314" max="2314" width="15" style="1" customWidth="1"/>
    <col min="2315" max="2315" width="13.42578125" style="1" customWidth="1"/>
    <col min="2316" max="2560" width="11.42578125" style="1"/>
    <col min="2561" max="2562" width="32.5703125" style="1" customWidth="1"/>
    <col min="2563" max="2563" width="18.85546875" style="1" customWidth="1"/>
    <col min="2564" max="2564" width="4.28515625" style="1" customWidth="1"/>
    <col min="2565" max="2565" width="5.42578125" style="1" customWidth="1"/>
    <col min="2566" max="2566" width="5.5703125" style="1" customWidth="1"/>
    <col min="2567" max="2567" width="15.28515625" style="1" customWidth="1"/>
    <col min="2568" max="2568" width="11.7109375" style="1" customWidth="1"/>
    <col min="2569" max="2569" width="11.42578125" style="1"/>
    <col min="2570" max="2570" width="15" style="1" customWidth="1"/>
    <col min="2571" max="2571" width="13.42578125" style="1" customWidth="1"/>
    <col min="2572" max="2816" width="11.42578125" style="1"/>
    <col min="2817" max="2818" width="32.5703125" style="1" customWidth="1"/>
    <col min="2819" max="2819" width="18.85546875" style="1" customWidth="1"/>
    <col min="2820" max="2820" width="4.28515625" style="1" customWidth="1"/>
    <col min="2821" max="2821" width="5.42578125" style="1" customWidth="1"/>
    <col min="2822" max="2822" width="5.5703125" style="1" customWidth="1"/>
    <col min="2823" max="2823" width="15.28515625" style="1" customWidth="1"/>
    <col min="2824" max="2824" width="11.7109375" style="1" customWidth="1"/>
    <col min="2825" max="2825" width="11.42578125" style="1"/>
    <col min="2826" max="2826" width="15" style="1" customWidth="1"/>
    <col min="2827" max="2827" width="13.42578125" style="1" customWidth="1"/>
    <col min="2828" max="3072" width="11.42578125" style="1"/>
    <col min="3073" max="3074" width="32.5703125" style="1" customWidth="1"/>
    <col min="3075" max="3075" width="18.85546875" style="1" customWidth="1"/>
    <col min="3076" max="3076" width="4.28515625" style="1" customWidth="1"/>
    <col min="3077" max="3077" width="5.42578125" style="1" customWidth="1"/>
    <col min="3078" max="3078" width="5.5703125" style="1" customWidth="1"/>
    <col min="3079" max="3079" width="15.28515625" style="1" customWidth="1"/>
    <col min="3080" max="3080" width="11.7109375" style="1" customWidth="1"/>
    <col min="3081" max="3081" width="11.42578125" style="1"/>
    <col min="3082" max="3082" width="15" style="1" customWidth="1"/>
    <col min="3083" max="3083" width="13.42578125" style="1" customWidth="1"/>
    <col min="3084" max="3328" width="11.42578125" style="1"/>
    <col min="3329" max="3330" width="32.5703125" style="1" customWidth="1"/>
    <col min="3331" max="3331" width="18.85546875" style="1" customWidth="1"/>
    <col min="3332" max="3332" width="4.28515625" style="1" customWidth="1"/>
    <col min="3333" max="3333" width="5.42578125" style="1" customWidth="1"/>
    <col min="3334" max="3334" width="5.5703125" style="1" customWidth="1"/>
    <col min="3335" max="3335" width="15.28515625" style="1" customWidth="1"/>
    <col min="3336" max="3336" width="11.7109375" style="1" customWidth="1"/>
    <col min="3337" max="3337" width="11.42578125" style="1"/>
    <col min="3338" max="3338" width="15" style="1" customWidth="1"/>
    <col min="3339" max="3339" width="13.42578125" style="1" customWidth="1"/>
    <col min="3340" max="3584" width="11.42578125" style="1"/>
    <col min="3585" max="3586" width="32.5703125" style="1" customWidth="1"/>
    <col min="3587" max="3587" width="18.85546875" style="1" customWidth="1"/>
    <col min="3588" max="3588" width="4.28515625" style="1" customWidth="1"/>
    <col min="3589" max="3589" width="5.42578125" style="1" customWidth="1"/>
    <col min="3590" max="3590" width="5.5703125" style="1" customWidth="1"/>
    <col min="3591" max="3591" width="15.28515625" style="1" customWidth="1"/>
    <col min="3592" max="3592" width="11.7109375" style="1" customWidth="1"/>
    <col min="3593" max="3593" width="11.42578125" style="1"/>
    <col min="3594" max="3594" width="15" style="1" customWidth="1"/>
    <col min="3595" max="3595" width="13.42578125" style="1" customWidth="1"/>
    <col min="3596" max="3840" width="11.42578125" style="1"/>
    <col min="3841" max="3842" width="32.5703125" style="1" customWidth="1"/>
    <col min="3843" max="3843" width="18.85546875" style="1" customWidth="1"/>
    <col min="3844" max="3844" width="4.28515625" style="1" customWidth="1"/>
    <col min="3845" max="3845" width="5.42578125" style="1" customWidth="1"/>
    <col min="3846" max="3846" width="5.5703125" style="1" customWidth="1"/>
    <col min="3847" max="3847" width="15.28515625" style="1" customWidth="1"/>
    <col min="3848" max="3848" width="11.7109375" style="1" customWidth="1"/>
    <col min="3849" max="3849" width="11.42578125" style="1"/>
    <col min="3850" max="3850" width="15" style="1" customWidth="1"/>
    <col min="3851" max="3851" width="13.42578125" style="1" customWidth="1"/>
    <col min="3852" max="4096" width="11.42578125" style="1"/>
    <col min="4097" max="4098" width="32.5703125" style="1" customWidth="1"/>
    <col min="4099" max="4099" width="18.85546875" style="1" customWidth="1"/>
    <col min="4100" max="4100" width="4.28515625" style="1" customWidth="1"/>
    <col min="4101" max="4101" width="5.42578125" style="1" customWidth="1"/>
    <col min="4102" max="4102" width="5.5703125" style="1" customWidth="1"/>
    <col min="4103" max="4103" width="15.28515625" style="1" customWidth="1"/>
    <col min="4104" max="4104" width="11.7109375" style="1" customWidth="1"/>
    <col min="4105" max="4105" width="11.42578125" style="1"/>
    <col min="4106" max="4106" width="15" style="1" customWidth="1"/>
    <col min="4107" max="4107" width="13.42578125" style="1" customWidth="1"/>
    <col min="4108" max="4352" width="11.42578125" style="1"/>
    <col min="4353" max="4354" width="32.5703125" style="1" customWidth="1"/>
    <col min="4355" max="4355" width="18.85546875" style="1" customWidth="1"/>
    <col min="4356" max="4356" width="4.28515625" style="1" customWidth="1"/>
    <col min="4357" max="4357" width="5.42578125" style="1" customWidth="1"/>
    <col min="4358" max="4358" width="5.5703125" style="1" customWidth="1"/>
    <col min="4359" max="4359" width="15.28515625" style="1" customWidth="1"/>
    <col min="4360" max="4360" width="11.7109375" style="1" customWidth="1"/>
    <col min="4361" max="4361" width="11.42578125" style="1"/>
    <col min="4362" max="4362" width="15" style="1" customWidth="1"/>
    <col min="4363" max="4363" width="13.42578125" style="1" customWidth="1"/>
    <col min="4364" max="4608" width="11.42578125" style="1"/>
    <col min="4609" max="4610" width="32.5703125" style="1" customWidth="1"/>
    <col min="4611" max="4611" width="18.85546875" style="1" customWidth="1"/>
    <col min="4612" max="4612" width="4.28515625" style="1" customWidth="1"/>
    <col min="4613" max="4613" width="5.42578125" style="1" customWidth="1"/>
    <col min="4614" max="4614" width="5.5703125" style="1" customWidth="1"/>
    <col min="4615" max="4615" width="15.28515625" style="1" customWidth="1"/>
    <col min="4616" max="4616" width="11.7109375" style="1" customWidth="1"/>
    <col min="4617" max="4617" width="11.42578125" style="1"/>
    <col min="4618" max="4618" width="15" style="1" customWidth="1"/>
    <col min="4619" max="4619" width="13.42578125" style="1" customWidth="1"/>
    <col min="4620" max="4864" width="11.42578125" style="1"/>
    <col min="4865" max="4866" width="32.5703125" style="1" customWidth="1"/>
    <col min="4867" max="4867" width="18.85546875" style="1" customWidth="1"/>
    <col min="4868" max="4868" width="4.28515625" style="1" customWidth="1"/>
    <col min="4869" max="4869" width="5.42578125" style="1" customWidth="1"/>
    <col min="4870" max="4870" width="5.5703125" style="1" customWidth="1"/>
    <col min="4871" max="4871" width="15.28515625" style="1" customWidth="1"/>
    <col min="4872" max="4872" width="11.7109375" style="1" customWidth="1"/>
    <col min="4873" max="4873" width="11.42578125" style="1"/>
    <col min="4874" max="4874" width="15" style="1" customWidth="1"/>
    <col min="4875" max="4875" width="13.42578125" style="1" customWidth="1"/>
    <col min="4876" max="5120" width="11.42578125" style="1"/>
    <col min="5121" max="5122" width="32.5703125" style="1" customWidth="1"/>
    <col min="5123" max="5123" width="18.85546875" style="1" customWidth="1"/>
    <col min="5124" max="5124" width="4.28515625" style="1" customWidth="1"/>
    <col min="5125" max="5125" width="5.42578125" style="1" customWidth="1"/>
    <col min="5126" max="5126" width="5.5703125" style="1" customWidth="1"/>
    <col min="5127" max="5127" width="15.28515625" style="1" customWidth="1"/>
    <col min="5128" max="5128" width="11.7109375" style="1" customWidth="1"/>
    <col min="5129" max="5129" width="11.42578125" style="1"/>
    <col min="5130" max="5130" width="15" style="1" customWidth="1"/>
    <col min="5131" max="5131" width="13.42578125" style="1" customWidth="1"/>
    <col min="5132" max="5376" width="11.42578125" style="1"/>
    <col min="5377" max="5378" width="32.5703125" style="1" customWidth="1"/>
    <col min="5379" max="5379" width="18.85546875" style="1" customWidth="1"/>
    <col min="5380" max="5380" width="4.28515625" style="1" customWidth="1"/>
    <col min="5381" max="5381" width="5.42578125" style="1" customWidth="1"/>
    <col min="5382" max="5382" width="5.5703125" style="1" customWidth="1"/>
    <col min="5383" max="5383" width="15.28515625" style="1" customWidth="1"/>
    <col min="5384" max="5384" width="11.7109375" style="1" customWidth="1"/>
    <col min="5385" max="5385" width="11.42578125" style="1"/>
    <col min="5386" max="5386" width="15" style="1" customWidth="1"/>
    <col min="5387" max="5387" width="13.42578125" style="1" customWidth="1"/>
    <col min="5388" max="5632" width="11.42578125" style="1"/>
    <col min="5633" max="5634" width="32.5703125" style="1" customWidth="1"/>
    <col min="5635" max="5635" width="18.85546875" style="1" customWidth="1"/>
    <col min="5636" max="5636" width="4.28515625" style="1" customWidth="1"/>
    <col min="5637" max="5637" width="5.42578125" style="1" customWidth="1"/>
    <col min="5638" max="5638" width="5.5703125" style="1" customWidth="1"/>
    <col min="5639" max="5639" width="15.28515625" style="1" customWidth="1"/>
    <col min="5640" max="5640" width="11.7109375" style="1" customWidth="1"/>
    <col min="5641" max="5641" width="11.42578125" style="1"/>
    <col min="5642" max="5642" width="15" style="1" customWidth="1"/>
    <col min="5643" max="5643" width="13.42578125" style="1" customWidth="1"/>
    <col min="5644" max="5888" width="11.42578125" style="1"/>
    <col min="5889" max="5890" width="32.5703125" style="1" customWidth="1"/>
    <col min="5891" max="5891" width="18.85546875" style="1" customWidth="1"/>
    <col min="5892" max="5892" width="4.28515625" style="1" customWidth="1"/>
    <col min="5893" max="5893" width="5.42578125" style="1" customWidth="1"/>
    <col min="5894" max="5894" width="5.5703125" style="1" customWidth="1"/>
    <col min="5895" max="5895" width="15.28515625" style="1" customWidth="1"/>
    <col min="5896" max="5896" width="11.7109375" style="1" customWidth="1"/>
    <col min="5897" max="5897" width="11.42578125" style="1"/>
    <col min="5898" max="5898" width="15" style="1" customWidth="1"/>
    <col min="5899" max="5899" width="13.42578125" style="1" customWidth="1"/>
    <col min="5900" max="6144" width="11.42578125" style="1"/>
    <col min="6145" max="6146" width="32.5703125" style="1" customWidth="1"/>
    <col min="6147" max="6147" width="18.85546875" style="1" customWidth="1"/>
    <col min="6148" max="6148" width="4.28515625" style="1" customWidth="1"/>
    <col min="6149" max="6149" width="5.42578125" style="1" customWidth="1"/>
    <col min="6150" max="6150" width="5.5703125" style="1" customWidth="1"/>
    <col min="6151" max="6151" width="15.28515625" style="1" customWidth="1"/>
    <col min="6152" max="6152" width="11.7109375" style="1" customWidth="1"/>
    <col min="6153" max="6153" width="11.42578125" style="1"/>
    <col min="6154" max="6154" width="15" style="1" customWidth="1"/>
    <col min="6155" max="6155" width="13.42578125" style="1" customWidth="1"/>
    <col min="6156" max="6400" width="11.42578125" style="1"/>
    <col min="6401" max="6402" width="32.5703125" style="1" customWidth="1"/>
    <col min="6403" max="6403" width="18.85546875" style="1" customWidth="1"/>
    <col min="6404" max="6404" width="4.28515625" style="1" customWidth="1"/>
    <col min="6405" max="6405" width="5.42578125" style="1" customWidth="1"/>
    <col min="6406" max="6406" width="5.5703125" style="1" customWidth="1"/>
    <col min="6407" max="6407" width="15.28515625" style="1" customWidth="1"/>
    <col min="6408" max="6408" width="11.7109375" style="1" customWidth="1"/>
    <col min="6409" max="6409" width="11.42578125" style="1"/>
    <col min="6410" max="6410" width="15" style="1" customWidth="1"/>
    <col min="6411" max="6411" width="13.42578125" style="1" customWidth="1"/>
    <col min="6412" max="6656" width="11.42578125" style="1"/>
    <col min="6657" max="6658" width="32.5703125" style="1" customWidth="1"/>
    <col min="6659" max="6659" width="18.85546875" style="1" customWidth="1"/>
    <col min="6660" max="6660" width="4.28515625" style="1" customWidth="1"/>
    <col min="6661" max="6661" width="5.42578125" style="1" customWidth="1"/>
    <col min="6662" max="6662" width="5.5703125" style="1" customWidth="1"/>
    <col min="6663" max="6663" width="15.28515625" style="1" customWidth="1"/>
    <col min="6664" max="6664" width="11.7109375" style="1" customWidth="1"/>
    <col min="6665" max="6665" width="11.42578125" style="1"/>
    <col min="6666" max="6666" width="15" style="1" customWidth="1"/>
    <col min="6667" max="6667" width="13.42578125" style="1" customWidth="1"/>
    <col min="6668" max="6912" width="11.42578125" style="1"/>
    <col min="6913" max="6914" width="32.5703125" style="1" customWidth="1"/>
    <col min="6915" max="6915" width="18.85546875" style="1" customWidth="1"/>
    <col min="6916" max="6916" width="4.28515625" style="1" customWidth="1"/>
    <col min="6917" max="6917" width="5.42578125" style="1" customWidth="1"/>
    <col min="6918" max="6918" width="5.5703125" style="1" customWidth="1"/>
    <col min="6919" max="6919" width="15.28515625" style="1" customWidth="1"/>
    <col min="6920" max="6920" width="11.7109375" style="1" customWidth="1"/>
    <col min="6921" max="6921" width="11.42578125" style="1"/>
    <col min="6922" max="6922" width="15" style="1" customWidth="1"/>
    <col min="6923" max="6923" width="13.42578125" style="1" customWidth="1"/>
    <col min="6924" max="7168" width="11.42578125" style="1"/>
    <col min="7169" max="7170" width="32.5703125" style="1" customWidth="1"/>
    <col min="7171" max="7171" width="18.85546875" style="1" customWidth="1"/>
    <col min="7172" max="7172" width="4.28515625" style="1" customWidth="1"/>
    <col min="7173" max="7173" width="5.42578125" style="1" customWidth="1"/>
    <col min="7174" max="7174" width="5.5703125" style="1" customWidth="1"/>
    <col min="7175" max="7175" width="15.28515625" style="1" customWidth="1"/>
    <col min="7176" max="7176" width="11.7109375" style="1" customWidth="1"/>
    <col min="7177" max="7177" width="11.42578125" style="1"/>
    <col min="7178" max="7178" width="15" style="1" customWidth="1"/>
    <col min="7179" max="7179" width="13.42578125" style="1" customWidth="1"/>
    <col min="7180" max="7424" width="11.42578125" style="1"/>
    <col min="7425" max="7426" width="32.5703125" style="1" customWidth="1"/>
    <col min="7427" max="7427" width="18.85546875" style="1" customWidth="1"/>
    <col min="7428" max="7428" width="4.28515625" style="1" customWidth="1"/>
    <col min="7429" max="7429" width="5.42578125" style="1" customWidth="1"/>
    <col min="7430" max="7430" width="5.5703125" style="1" customWidth="1"/>
    <col min="7431" max="7431" width="15.28515625" style="1" customWidth="1"/>
    <col min="7432" max="7432" width="11.7109375" style="1" customWidth="1"/>
    <col min="7433" max="7433" width="11.42578125" style="1"/>
    <col min="7434" max="7434" width="15" style="1" customWidth="1"/>
    <col min="7435" max="7435" width="13.42578125" style="1" customWidth="1"/>
    <col min="7436" max="7680" width="11.42578125" style="1"/>
    <col min="7681" max="7682" width="32.5703125" style="1" customWidth="1"/>
    <col min="7683" max="7683" width="18.85546875" style="1" customWidth="1"/>
    <col min="7684" max="7684" width="4.28515625" style="1" customWidth="1"/>
    <col min="7685" max="7685" width="5.42578125" style="1" customWidth="1"/>
    <col min="7686" max="7686" width="5.5703125" style="1" customWidth="1"/>
    <col min="7687" max="7687" width="15.28515625" style="1" customWidth="1"/>
    <col min="7688" max="7688" width="11.7109375" style="1" customWidth="1"/>
    <col min="7689" max="7689" width="11.42578125" style="1"/>
    <col min="7690" max="7690" width="15" style="1" customWidth="1"/>
    <col min="7691" max="7691" width="13.42578125" style="1" customWidth="1"/>
    <col min="7692" max="7936" width="11.42578125" style="1"/>
    <col min="7937" max="7938" width="32.5703125" style="1" customWidth="1"/>
    <col min="7939" max="7939" width="18.85546875" style="1" customWidth="1"/>
    <col min="7940" max="7940" width="4.28515625" style="1" customWidth="1"/>
    <col min="7941" max="7941" width="5.42578125" style="1" customWidth="1"/>
    <col min="7942" max="7942" width="5.5703125" style="1" customWidth="1"/>
    <col min="7943" max="7943" width="15.28515625" style="1" customWidth="1"/>
    <col min="7944" max="7944" width="11.7109375" style="1" customWidth="1"/>
    <col min="7945" max="7945" width="11.42578125" style="1"/>
    <col min="7946" max="7946" width="15" style="1" customWidth="1"/>
    <col min="7947" max="7947" width="13.42578125" style="1" customWidth="1"/>
    <col min="7948" max="8192" width="11.42578125" style="1"/>
    <col min="8193" max="8194" width="32.5703125" style="1" customWidth="1"/>
    <col min="8195" max="8195" width="18.85546875" style="1" customWidth="1"/>
    <col min="8196" max="8196" width="4.28515625" style="1" customWidth="1"/>
    <col min="8197" max="8197" width="5.42578125" style="1" customWidth="1"/>
    <col min="8198" max="8198" width="5.5703125" style="1" customWidth="1"/>
    <col min="8199" max="8199" width="15.28515625" style="1" customWidth="1"/>
    <col min="8200" max="8200" width="11.7109375" style="1" customWidth="1"/>
    <col min="8201" max="8201" width="11.42578125" style="1"/>
    <col min="8202" max="8202" width="15" style="1" customWidth="1"/>
    <col min="8203" max="8203" width="13.42578125" style="1" customWidth="1"/>
    <col min="8204" max="8448" width="11.42578125" style="1"/>
    <col min="8449" max="8450" width="32.5703125" style="1" customWidth="1"/>
    <col min="8451" max="8451" width="18.85546875" style="1" customWidth="1"/>
    <col min="8452" max="8452" width="4.28515625" style="1" customWidth="1"/>
    <col min="8453" max="8453" width="5.42578125" style="1" customWidth="1"/>
    <col min="8454" max="8454" width="5.5703125" style="1" customWidth="1"/>
    <col min="8455" max="8455" width="15.28515625" style="1" customWidth="1"/>
    <col min="8456" max="8456" width="11.7109375" style="1" customWidth="1"/>
    <col min="8457" max="8457" width="11.42578125" style="1"/>
    <col min="8458" max="8458" width="15" style="1" customWidth="1"/>
    <col min="8459" max="8459" width="13.42578125" style="1" customWidth="1"/>
    <col min="8460" max="8704" width="11.42578125" style="1"/>
    <col min="8705" max="8706" width="32.5703125" style="1" customWidth="1"/>
    <col min="8707" max="8707" width="18.85546875" style="1" customWidth="1"/>
    <col min="8708" max="8708" width="4.28515625" style="1" customWidth="1"/>
    <col min="8709" max="8709" width="5.42578125" style="1" customWidth="1"/>
    <col min="8710" max="8710" width="5.5703125" style="1" customWidth="1"/>
    <col min="8711" max="8711" width="15.28515625" style="1" customWidth="1"/>
    <col min="8712" max="8712" width="11.7109375" style="1" customWidth="1"/>
    <col min="8713" max="8713" width="11.42578125" style="1"/>
    <col min="8714" max="8714" width="15" style="1" customWidth="1"/>
    <col min="8715" max="8715" width="13.42578125" style="1" customWidth="1"/>
    <col min="8716" max="8960" width="11.42578125" style="1"/>
    <col min="8961" max="8962" width="32.5703125" style="1" customWidth="1"/>
    <col min="8963" max="8963" width="18.85546875" style="1" customWidth="1"/>
    <col min="8964" max="8964" width="4.28515625" style="1" customWidth="1"/>
    <col min="8965" max="8965" width="5.42578125" style="1" customWidth="1"/>
    <col min="8966" max="8966" width="5.5703125" style="1" customWidth="1"/>
    <col min="8967" max="8967" width="15.28515625" style="1" customWidth="1"/>
    <col min="8968" max="8968" width="11.7109375" style="1" customWidth="1"/>
    <col min="8969" max="8969" width="11.42578125" style="1"/>
    <col min="8970" max="8970" width="15" style="1" customWidth="1"/>
    <col min="8971" max="8971" width="13.42578125" style="1" customWidth="1"/>
    <col min="8972" max="9216" width="11.42578125" style="1"/>
    <col min="9217" max="9218" width="32.5703125" style="1" customWidth="1"/>
    <col min="9219" max="9219" width="18.85546875" style="1" customWidth="1"/>
    <col min="9220" max="9220" width="4.28515625" style="1" customWidth="1"/>
    <col min="9221" max="9221" width="5.42578125" style="1" customWidth="1"/>
    <col min="9222" max="9222" width="5.5703125" style="1" customWidth="1"/>
    <col min="9223" max="9223" width="15.28515625" style="1" customWidth="1"/>
    <col min="9224" max="9224" width="11.7109375" style="1" customWidth="1"/>
    <col min="9225" max="9225" width="11.42578125" style="1"/>
    <col min="9226" max="9226" width="15" style="1" customWidth="1"/>
    <col min="9227" max="9227" width="13.42578125" style="1" customWidth="1"/>
    <col min="9228" max="9472" width="11.42578125" style="1"/>
    <col min="9473" max="9474" width="32.5703125" style="1" customWidth="1"/>
    <col min="9475" max="9475" width="18.85546875" style="1" customWidth="1"/>
    <col min="9476" max="9476" width="4.28515625" style="1" customWidth="1"/>
    <col min="9477" max="9477" width="5.42578125" style="1" customWidth="1"/>
    <col min="9478" max="9478" width="5.5703125" style="1" customWidth="1"/>
    <col min="9479" max="9479" width="15.28515625" style="1" customWidth="1"/>
    <col min="9480" max="9480" width="11.7109375" style="1" customWidth="1"/>
    <col min="9481" max="9481" width="11.42578125" style="1"/>
    <col min="9482" max="9482" width="15" style="1" customWidth="1"/>
    <col min="9483" max="9483" width="13.42578125" style="1" customWidth="1"/>
    <col min="9484" max="9728" width="11.42578125" style="1"/>
    <col min="9729" max="9730" width="32.5703125" style="1" customWidth="1"/>
    <col min="9731" max="9731" width="18.85546875" style="1" customWidth="1"/>
    <col min="9732" max="9732" width="4.28515625" style="1" customWidth="1"/>
    <col min="9733" max="9733" width="5.42578125" style="1" customWidth="1"/>
    <col min="9734" max="9734" width="5.5703125" style="1" customWidth="1"/>
    <col min="9735" max="9735" width="15.28515625" style="1" customWidth="1"/>
    <col min="9736" max="9736" width="11.7109375" style="1" customWidth="1"/>
    <col min="9737" max="9737" width="11.42578125" style="1"/>
    <col min="9738" max="9738" width="15" style="1" customWidth="1"/>
    <col min="9739" max="9739" width="13.42578125" style="1" customWidth="1"/>
    <col min="9740" max="9984" width="11.42578125" style="1"/>
    <col min="9985" max="9986" width="32.5703125" style="1" customWidth="1"/>
    <col min="9987" max="9987" width="18.85546875" style="1" customWidth="1"/>
    <col min="9988" max="9988" width="4.28515625" style="1" customWidth="1"/>
    <col min="9989" max="9989" width="5.42578125" style="1" customWidth="1"/>
    <col min="9990" max="9990" width="5.5703125" style="1" customWidth="1"/>
    <col min="9991" max="9991" width="15.28515625" style="1" customWidth="1"/>
    <col min="9992" max="9992" width="11.7109375" style="1" customWidth="1"/>
    <col min="9993" max="9993" width="11.42578125" style="1"/>
    <col min="9994" max="9994" width="15" style="1" customWidth="1"/>
    <col min="9995" max="9995" width="13.42578125" style="1" customWidth="1"/>
    <col min="9996" max="10240" width="11.42578125" style="1"/>
    <col min="10241" max="10242" width="32.5703125" style="1" customWidth="1"/>
    <col min="10243" max="10243" width="18.85546875" style="1" customWidth="1"/>
    <col min="10244" max="10244" width="4.28515625" style="1" customWidth="1"/>
    <col min="10245" max="10245" width="5.42578125" style="1" customWidth="1"/>
    <col min="10246" max="10246" width="5.5703125" style="1" customWidth="1"/>
    <col min="10247" max="10247" width="15.28515625" style="1" customWidth="1"/>
    <col min="10248" max="10248" width="11.7109375" style="1" customWidth="1"/>
    <col min="10249" max="10249" width="11.42578125" style="1"/>
    <col min="10250" max="10250" width="15" style="1" customWidth="1"/>
    <col min="10251" max="10251" width="13.42578125" style="1" customWidth="1"/>
    <col min="10252" max="10496" width="11.42578125" style="1"/>
    <col min="10497" max="10498" width="32.5703125" style="1" customWidth="1"/>
    <col min="10499" max="10499" width="18.85546875" style="1" customWidth="1"/>
    <col min="10500" max="10500" width="4.28515625" style="1" customWidth="1"/>
    <col min="10501" max="10501" width="5.42578125" style="1" customWidth="1"/>
    <col min="10502" max="10502" width="5.5703125" style="1" customWidth="1"/>
    <col min="10503" max="10503" width="15.28515625" style="1" customWidth="1"/>
    <col min="10504" max="10504" width="11.7109375" style="1" customWidth="1"/>
    <col min="10505" max="10505" width="11.42578125" style="1"/>
    <col min="10506" max="10506" width="15" style="1" customWidth="1"/>
    <col min="10507" max="10507" width="13.42578125" style="1" customWidth="1"/>
    <col min="10508" max="10752" width="11.42578125" style="1"/>
    <col min="10753" max="10754" width="32.5703125" style="1" customWidth="1"/>
    <col min="10755" max="10755" width="18.85546875" style="1" customWidth="1"/>
    <col min="10756" max="10756" width="4.28515625" style="1" customWidth="1"/>
    <col min="10757" max="10757" width="5.42578125" style="1" customWidth="1"/>
    <col min="10758" max="10758" width="5.5703125" style="1" customWidth="1"/>
    <col min="10759" max="10759" width="15.28515625" style="1" customWidth="1"/>
    <col min="10760" max="10760" width="11.7109375" style="1" customWidth="1"/>
    <col min="10761" max="10761" width="11.42578125" style="1"/>
    <col min="10762" max="10762" width="15" style="1" customWidth="1"/>
    <col min="10763" max="10763" width="13.42578125" style="1" customWidth="1"/>
    <col min="10764" max="11008" width="11.42578125" style="1"/>
    <col min="11009" max="11010" width="32.5703125" style="1" customWidth="1"/>
    <col min="11011" max="11011" width="18.85546875" style="1" customWidth="1"/>
    <col min="11012" max="11012" width="4.28515625" style="1" customWidth="1"/>
    <col min="11013" max="11013" width="5.42578125" style="1" customWidth="1"/>
    <col min="11014" max="11014" width="5.5703125" style="1" customWidth="1"/>
    <col min="11015" max="11015" width="15.28515625" style="1" customWidth="1"/>
    <col min="11016" max="11016" width="11.7109375" style="1" customWidth="1"/>
    <col min="11017" max="11017" width="11.42578125" style="1"/>
    <col min="11018" max="11018" width="15" style="1" customWidth="1"/>
    <col min="11019" max="11019" width="13.42578125" style="1" customWidth="1"/>
    <col min="11020" max="11264" width="11.42578125" style="1"/>
    <col min="11265" max="11266" width="32.5703125" style="1" customWidth="1"/>
    <col min="11267" max="11267" width="18.85546875" style="1" customWidth="1"/>
    <col min="11268" max="11268" width="4.28515625" style="1" customWidth="1"/>
    <col min="11269" max="11269" width="5.42578125" style="1" customWidth="1"/>
    <col min="11270" max="11270" width="5.5703125" style="1" customWidth="1"/>
    <col min="11271" max="11271" width="15.28515625" style="1" customWidth="1"/>
    <col min="11272" max="11272" width="11.7109375" style="1" customWidth="1"/>
    <col min="11273" max="11273" width="11.42578125" style="1"/>
    <col min="11274" max="11274" width="15" style="1" customWidth="1"/>
    <col min="11275" max="11275" width="13.42578125" style="1" customWidth="1"/>
    <col min="11276" max="11520" width="11.42578125" style="1"/>
    <col min="11521" max="11522" width="32.5703125" style="1" customWidth="1"/>
    <col min="11523" max="11523" width="18.85546875" style="1" customWidth="1"/>
    <col min="11524" max="11524" width="4.28515625" style="1" customWidth="1"/>
    <col min="11525" max="11525" width="5.42578125" style="1" customWidth="1"/>
    <col min="11526" max="11526" width="5.5703125" style="1" customWidth="1"/>
    <col min="11527" max="11527" width="15.28515625" style="1" customWidth="1"/>
    <col min="11528" max="11528" width="11.7109375" style="1" customWidth="1"/>
    <col min="11529" max="11529" width="11.42578125" style="1"/>
    <col min="11530" max="11530" width="15" style="1" customWidth="1"/>
    <col min="11531" max="11531" width="13.42578125" style="1" customWidth="1"/>
    <col min="11532" max="11776" width="11.42578125" style="1"/>
    <col min="11777" max="11778" width="32.5703125" style="1" customWidth="1"/>
    <col min="11779" max="11779" width="18.85546875" style="1" customWidth="1"/>
    <col min="11780" max="11780" width="4.28515625" style="1" customWidth="1"/>
    <col min="11781" max="11781" width="5.42578125" style="1" customWidth="1"/>
    <col min="11782" max="11782" width="5.5703125" style="1" customWidth="1"/>
    <col min="11783" max="11783" width="15.28515625" style="1" customWidth="1"/>
    <col min="11784" max="11784" width="11.7109375" style="1" customWidth="1"/>
    <col min="11785" max="11785" width="11.42578125" style="1"/>
    <col min="11786" max="11786" width="15" style="1" customWidth="1"/>
    <col min="11787" max="11787" width="13.42578125" style="1" customWidth="1"/>
    <col min="11788" max="12032" width="11.42578125" style="1"/>
    <col min="12033" max="12034" width="32.5703125" style="1" customWidth="1"/>
    <col min="12035" max="12035" width="18.85546875" style="1" customWidth="1"/>
    <col min="12036" max="12036" width="4.28515625" style="1" customWidth="1"/>
    <col min="12037" max="12037" width="5.42578125" style="1" customWidth="1"/>
    <col min="12038" max="12038" width="5.5703125" style="1" customWidth="1"/>
    <col min="12039" max="12039" width="15.28515625" style="1" customWidth="1"/>
    <col min="12040" max="12040" width="11.7109375" style="1" customWidth="1"/>
    <col min="12041" max="12041" width="11.42578125" style="1"/>
    <col min="12042" max="12042" width="15" style="1" customWidth="1"/>
    <col min="12043" max="12043" width="13.42578125" style="1" customWidth="1"/>
    <col min="12044" max="12288" width="11.42578125" style="1"/>
    <col min="12289" max="12290" width="32.5703125" style="1" customWidth="1"/>
    <col min="12291" max="12291" width="18.85546875" style="1" customWidth="1"/>
    <col min="12292" max="12292" width="4.28515625" style="1" customWidth="1"/>
    <col min="12293" max="12293" width="5.42578125" style="1" customWidth="1"/>
    <col min="12294" max="12294" width="5.5703125" style="1" customWidth="1"/>
    <col min="12295" max="12295" width="15.28515625" style="1" customWidth="1"/>
    <col min="12296" max="12296" width="11.7109375" style="1" customWidth="1"/>
    <col min="12297" max="12297" width="11.42578125" style="1"/>
    <col min="12298" max="12298" width="15" style="1" customWidth="1"/>
    <col min="12299" max="12299" width="13.42578125" style="1" customWidth="1"/>
    <col min="12300" max="12544" width="11.42578125" style="1"/>
    <col min="12545" max="12546" width="32.5703125" style="1" customWidth="1"/>
    <col min="12547" max="12547" width="18.85546875" style="1" customWidth="1"/>
    <col min="12548" max="12548" width="4.28515625" style="1" customWidth="1"/>
    <col min="12549" max="12549" width="5.42578125" style="1" customWidth="1"/>
    <col min="12550" max="12550" width="5.5703125" style="1" customWidth="1"/>
    <col min="12551" max="12551" width="15.28515625" style="1" customWidth="1"/>
    <col min="12552" max="12552" width="11.7109375" style="1" customWidth="1"/>
    <col min="12553" max="12553" width="11.42578125" style="1"/>
    <col min="12554" max="12554" width="15" style="1" customWidth="1"/>
    <col min="12555" max="12555" width="13.42578125" style="1" customWidth="1"/>
    <col min="12556" max="12800" width="11.42578125" style="1"/>
    <col min="12801" max="12802" width="32.5703125" style="1" customWidth="1"/>
    <col min="12803" max="12803" width="18.85546875" style="1" customWidth="1"/>
    <col min="12804" max="12804" width="4.28515625" style="1" customWidth="1"/>
    <col min="12805" max="12805" width="5.42578125" style="1" customWidth="1"/>
    <col min="12806" max="12806" width="5.5703125" style="1" customWidth="1"/>
    <col min="12807" max="12807" width="15.28515625" style="1" customWidth="1"/>
    <col min="12808" max="12808" width="11.7109375" style="1" customWidth="1"/>
    <col min="12809" max="12809" width="11.42578125" style="1"/>
    <col min="12810" max="12810" width="15" style="1" customWidth="1"/>
    <col min="12811" max="12811" width="13.42578125" style="1" customWidth="1"/>
    <col min="12812" max="13056" width="11.42578125" style="1"/>
    <col min="13057" max="13058" width="32.5703125" style="1" customWidth="1"/>
    <col min="13059" max="13059" width="18.85546875" style="1" customWidth="1"/>
    <col min="13060" max="13060" width="4.28515625" style="1" customWidth="1"/>
    <col min="13061" max="13061" width="5.42578125" style="1" customWidth="1"/>
    <col min="13062" max="13062" width="5.5703125" style="1" customWidth="1"/>
    <col min="13063" max="13063" width="15.28515625" style="1" customWidth="1"/>
    <col min="13064" max="13064" width="11.7109375" style="1" customWidth="1"/>
    <col min="13065" max="13065" width="11.42578125" style="1"/>
    <col min="13066" max="13066" width="15" style="1" customWidth="1"/>
    <col min="13067" max="13067" width="13.42578125" style="1" customWidth="1"/>
    <col min="13068" max="13312" width="11.42578125" style="1"/>
    <col min="13313" max="13314" width="32.5703125" style="1" customWidth="1"/>
    <col min="13315" max="13315" width="18.85546875" style="1" customWidth="1"/>
    <col min="13316" max="13316" width="4.28515625" style="1" customWidth="1"/>
    <col min="13317" max="13317" width="5.42578125" style="1" customWidth="1"/>
    <col min="13318" max="13318" width="5.5703125" style="1" customWidth="1"/>
    <col min="13319" max="13319" width="15.28515625" style="1" customWidth="1"/>
    <col min="13320" max="13320" width="11.7109375" style="1" customWidth="1"/>
    <col min="13321" max="13321" width="11.42578125" style="1"/>
    <col min="13322" max="13322" width="15" style="1" customWidth="1"/>
    <col min="13323" max="13323" width="13.42578125" style="1" customWidth="1"/>
    <col min="13324" max="13568" width="11.42578125" style="1"/>
    <col min="13569" max="13570" width="32.5703125" style="1" customWidth="1"/>
    <col min="13571" max="13571" width="18.85546875" style="1" customWidth="1"/>
    <col min="13572" max="13572" width="4.28515625" style="1" customWidth="1"/>
    <col min="13573" max="13573" width="5.42578125" style="1" customWidth="1"/>
    <col min="13574" max="13574" width="5.5703125" style="1" customWidth="1"/>
    <col min="13575" max="13575" width="15.28515625" style="1" customWidth="1"/>
    <col min="13576" max="13576" width="11.7109375" style="1" customWidth="1"/>
    <col min="13577" max="13577" width="11.42578125" style="1"/>
    <col min="13578" max="13578" width="15" style="1" customWidth="1"/>
    <col min="13579" max="13579" width="13.42578125" style="1" customWidth="1"/>
    <col min="13580" max="13824" width="11.42578125" style="1"/>
    <col min="13825" max="13826" width="32.5703125" style="1" customWidth="1"/>
    <col min="13827" max="13827" width="18.85546875" style="1" customWidth="1"/>
    <col min="13828" max="13828" width="4.28515625" style="1" customWidth="1"/>
    <col min="13829" max="13829" width="5.42578125" style="1" customWidth="1"/>
    <col min="13830" max="13830" width="5.5703125" style="1" customWidth="1"/>
    <col min="13831" max="13831" width="15.28515625" style="1" customWidth="1"/>
    <col min="13832" max="13832" width="11.7109375" style="1" customWidth="1"/>
    <col min="13833" max="13833" width="11.42578125" style="1"/>
    <col min="13834" max="13834" width="15" style="1" customWidth="1"/>
    <col min="13835" max="13835" width="13.42578125" style="1" customWidth="1"/>
    <col min="13836" max="14080" width="11.42578125" style="1"/>
    <col min="14081" max="14082" width="32.5703125" style="1" customWidth="1"/>
    <col min="14083" max="14083" width="18.85546875" style="1" customWidth="1"/>
    <col min="14084" max="14084" width="4.28515625" style="1" customWidth="1"/>
    <col min="14085" max="14085" width="5.42578125" style="1" customWidth="1"/>
    <col min="14086" max="14086" width="5.5703125" style="1" customWidth="1"/>
    <col min="14087" max="14087" width="15.28515625" style="1" customWidth="1"/>
    <col min="14088" max="14088" width="11.7109375" style="1" customWidth="1"/>
    <col min="14089" max="14089" width="11.42578125" style="1"/>
    <col min="14090" max="14090" width="15" style="1" customWidth="1"/>
    <col min="14091" max="14091" width="13.42578125" style="1" customWidth="1"/>
    <col min="14092" max="14336" width="11.42578125" style="1"/>
    <col min="14337" max="14338" width="32.5703125" style="1" customWidth="1"/>
    <col min="14339" max="14339" width="18.85546875" style="1" customWidth="1"/>
    <col min="14340" max="14340" width="4.28515625" style="1" customWidth="1"/>
    <col min="14341" max="14341" width="5.42578125" style="1" customWidth="1"/>
    <col min="14342" max="14342" width="5.5703125" style="1" customWidth="1"/>
    <col min="14343" max="14343" width="15.28515625" style="1" customWidth="1"/>
    <col min="14344" max="14344" width="11.7109375" style="1" customWidth="1"/>
    <col min="14345" max="14345" width="11.42578125" style="1"/>
    <col min="14346" max="14346" width="15" style="1" customWidth="1"/>
    <col min="14347" max="14347" width="13.42578125" style="1" customWidth="1"/>
    <col min="14348" max="14592" width="11.42578125" style="1"/>
    <col min="14593" max="14594" width="32.5703125" style="1" customWidth="1"/>
    <col min="14595" max="14595" width="18.85546875" style="1" customWidth="1"/>
    <col min="14596" max="14596" width="4.28515625" style="1" customWidth="1"/>
    <col min="14597" max="14597" width="5.42578125" style="1" customWidth="1"/>
    <col min="14598" max="14598" width="5.5703125" style="1" customWidth="1"/>
    <col min="14599" max="14599" width="15.28515625" style="1" customWidth="1"/>
    <col min="14600" max="14600" width="11.7109375" style="1" customWidth="1"/>
    <col min="14601" max="14601" width="11.42578125" style="1"/>
    <col min="14602" max="14602" width="15" style="1" customWidth="1"/>
    <col min="14603" max="14603" width="13.42578125" style="1" customWidth="1"/>
    <col min="14604" max="14848" width="11.42578125" style="1"/>
    <col min="14849" max="14850" width="32.5703125" style="1" customWidth="1"/>
    <col min="14851" max="14851" width="18.85546875" style="1" customWidth="1"/>
    <col min="14852" max="14852" width="4.28515625" style="1" customWidth="1"/>
    <col min="14853" max="14853" width="5.42578125" style="1" customWidth="1"/>
    <col min="14854" max="14854" width="5.5703125" style="1" customWidth="1"/>
    <col min="14855" max="14855" width="15.28515625" style="1" customWidth="1"/>
    <col min="14856" max="14856" width="11.7109375" style="1" customWidth="1"/>
    <col min="14857" max="14857" width="11.42578125" style="1"/>
    <col min="14858" max="14858" width="15" style="1" customWidth="1"/>
    <col min="14859" max="14859" width="13.42578125" style="1" customWidth="1"/>
    <col min="14860" max="15104" width="11.42578125" style="1"/>
    <col min="15105" max="15106" width="32.5703125" style="1" customWidth="1"/>
    <col min="15107" max="15107" width="18.85546875" style="1" customWidth="1"/>
    <col min="15108" max="15108" width="4.28515625" style="1" customWidth="1"/>
    <col min="15109" max="15109" width="5.42578125" style="1" customWidth="1"/>
    <col min="15110" max="15110" width="5.5703125" style="1" customWidth="1"/>
    <col min="15111" max="15111" width="15.28515625" style="1" customWidth="1"/>
    <col min="15112" max="15112" width="11.7109375" style="1" customWidth="1"/>
    <col min="15113" max="15113" width="11.42578125" style="1"/>
    <col min="15114" max="15114" width="15" style="1" customWidth="1"/>
    <col min="15115" max="15115" width="13.42578125" style="1" customWidth="1"/>
    <col min="15116" max="15360" width="11.42578125" style="1"/>
    <col min="15361" max="15362" width="32.5703125" style="1" customWidth="1"/>
    <col min="15363" max="15363" width="18.85546875" style="1" customWidth="1"/>
    <col min="15364" max="15364" width="4.28515625" style="1" customWidth="1"/>
    <col min="15365" max="15365" width="5.42578125" style="1" customWidth="1"/>
    <col min="15366" max="15366" width="5.5703125" style="1" customWidth="1"/>
    <col min="15367" max="15367" width="15.28515625" style="1" customWidth="1"/>
    <col min="15368" max="15368" width="11.7109375" style="1" customWidth="1"/>
    <col min="15369" max="15369" width="11.42578125" style="1"/>
    <col min="15370" max="15370" width="15" style="1" customWidth="1"/>
    <col min="15371" max="15371" width="13.42578125" style="1" customWidth="1"/>
    <col min="15372" max="15616" width="11.42578125" style="1"/>
    <col min="15617" max="15618" width="32.5703125" style="1" customWidth="1"/>
    <col min="15619" max="15619" width="18.85546875" style="1" customWidth="1"/>
    <col min="15620" max="15620" width="4.28515625" style="1" customWidth="1"/>
    <col min="15621" max="15621" width="5.42578125" style="1" customWidth="1"/>
    <col min="15622" max="15622" width="5.5703125" style="1" customWidth="1"/>
    <col min="15623" max="15623" width="15.28515625" style="1" customWidth="1"/>
    <col min="15624" max="15624" width="11.7109375" style="1" customWidth="1"/>
    <col min="15625" max="15625" width="11.42578125" style="1"/>
    <col min="15626" max="15626" width="15" style="1" customWidth="1"/>
    <col min="15627" max="15627" width="13.42578125" style="1" customWidth="1"/>
    <col min="15628" max="15872" width="11.42578125" style="1"/>
    <col min="15873" max="15874" width="32.5703125" style="1" customWidth="1"/>
    <col min="15875" max="15875" width="18.85546875" style="1" customWidth="1"/>
    <col min="15876" max="15876" width="4.28515625" style="1" customWidth="1"/>
    <col min="15877" max="15877" width="5.42578125" style="1" customWidth="1"/>
    <col min="15878" max="15878" width="5.5703125" style="1" customWidth="1"/>
    <col min="15879" max="15879" width="15.28515625" style="1" customWidth="1"/>
    <col min="15880" max="15880" width="11.7109375" style="1" customWidth="1"/>
    <col min="15881" max="15881" width="11.42578125" style="1"/>
    <col min="15882" max="15882" width="15" style="1" customWidth="1"/>
    <col min="15883" max="15883" width="13.42578125" style="1" customWidth="1"/>
    <col min="15884" max="16128" width="11.42578125" style="1"/>
    <col min="16129" max="16130" width="32.5703125" style="1" customWidth="1"/>
    <col min="16131" max="16131" width="18.85546875" style="1" customWidth="1"/>
    <col min="16132" max="16132" width="4.28515625" style="1" customWidth="1"/>
    <col min="16133" max="16133" width="5.42578125" style="1" customWidth="1"/>
    <col min="16134" max="16134" width="5.5703125" style="1" customWidth="1"/>
    <col min="16135" max="16135" width="15.28515625" style="1" customWidth="1"/>
    <col min="16136" max="16136" width="11.7109375" style="1" customWidth="1"/>
    <col min="16137" max="16137" width="11.42578125" style="1"/>
    <col min="16138" max="16138" width="15" style="1" customWidth="1"/>
    <col min="16139" max="16139" width="13.42578125" style="1" customWidth="1"/>
    <col min="16140" max="16384" width="11.42578125" style="1"/>
  </cols>
  <sheetData>
    <row r="1" spans="1:10" ht="18" x14ac:dyDescent="0.25">
      <c r="A1" s="370" t="s">
        <v>73</v>
      </c>
      <c r="B1" s="370"/>
      <c r="C1" s="370"/>
      <c r="D1" s="370"/>
      <c r="E1" s="370"/>
      <c r="F1" s="370"/>
      <c r="G1" s="370"/>
      <c r="H1" s="370"/>
      <c r="I1" s="370"/>
      <c r="J1" s="370"/>
    </row>
    <row r="2" spans="1:10" x14ac:dyDescent="0.2">
      <c r="A2" s="5"/>
      <c r="B2" s="5"/>
      <c r="C2" s="2"/>
      <c r="D2" s="2"/>
      <c r="E2" s="2"/>
      <c r="F2" s="3"/>
      <c r="G2" s="2"/>
      <c r="H2" s="2"/>
      <c r="I2" s="2"/>
      <c r="J2" s="35"/>
    </row>
    <row r="3" spans="1:10" ht="82.5" x14ac:dyDescent="0.2">
      <c r="A3" s="36" t="s">
        <v>74</v>
      </c>
      <c r="B3" s="36"/>
      <c r="C3" s="37"/>
      <c r="D3" s="38" t="s">
        <v>15</v>
      </c>
      <c r="E3" s="38" t="s">
        <v>16</v>
      </c>
      <c r="F3" s="38" t="s">
        <v>17</v>
      </c>
      <c r="G3" s="36" t="s">
        <v>18</v>
      </c>
      <c r="H3" s="36" t="s">
        <v>19</v>
      </c>
      <c r="I3" s="36" t="s">
        <v>20</v>
      </c>
      <c r="J3" s="36" t="s">
        <v>21</v>
      </c>
    </row>
    <row r="4" spans="1:10" x14ac:dyDescent="0.2">
      <c r="A4" s="11" t="s">
        <v>37</v>
      </c>
      <c r="B4" s="11"/>
      <c r="C4" s="12" t="s">
        <v>38</v>
      </c>
      <c r="D4" s="13" t="s">
        <v>39</v>
      </c>
      <c r="E4" s="13" t="s">
        <v>40</v>
      </c>
      <c r="F4" s="13" t="s">
        <v>41</v>
      </c>
      <c r="G4" s="14">
        <v>250000</v>
      </c>
      <c r="H4" s="14">
        <v>0</v>
      </c>
      <c r="I4" s="14">
        <v>0</v>
      </c>
      <c r="J4" s="14">
        <f t="shared" ref="J4:J10" si="0">G4-H4-I4</f>
        <v>250000</v>
      </c>
    </row>
    <row r="5" spans="1:10" x14ac:dyDescent="0.2">
      <c r="A5" s="11" t="s">
        <v>42</v>
      </c>
      <c r="B5" s="11"/>
      <c r="C5" s="12" t="s">
        <v>38</v>
      </c>
      <c r="D5" s="13" t="s">
        <v>39</v>
      </c>
      <c r="E5" s="13" t="s">
        <v>40</v>
      </c>
      <c r="F5" s="13" t="s">
        <v>40</v>
      </c>
      <c r="G5" s="14">
        <v>100000</v>
      </c>
      <c r="H5" s="14">
        <v>0</v>
      </c>
      <c r="I5" s="14">
        <v>0</v>
      </c>
      <c r="J5" s="14">
        <f t="shared" si="0"/>
        <v>100000</v>
      </c>
    </row>
    <row r="6" spans="1:10" x14ac:dyDescent="0.2">
      <c r="A6" s="11" t="s">
        <v>43</v>
      </c>
      <c r="B6" s="11"/>
      <c r="C6" s="12" t="s">
        <v>38</v>
      </c>
      <c r="D6" s="13" t="s">
        <v>39</v>
      </c>
      <c r="E6" s="13" t="s">
        <v>44</v>
      </c>
      <c r="F6" s="13" t="s">
        <v>45</v>
      </c>
      <c r="G6" s="14">
        <v>100000</v>
      </c>
      <c r="H6" s="14">
        <v>7760</v>
      </c>
      <c r="I6" s="14">
        <v>0</v>
      </c>
      <c r="J6" s="14">
        <f t="shared" si="0"/>
        <v>92240</v>
      </c>
    </row>
    <row r="7" spans="1:10" x14ac:dyDescent="0.2">
      <c r="A7" s="11" t="s">
        <v>46</v>
      </c>
      <c r="B7" s="11"/>
      <c r="C7" s="12" t="s">
        <v>38</v>
      </c>
      <c r="D7" s="13" t="s">
        <v>39</v>
      </c>
      <c r="E7" s="13" t="s">
        <v>44</v>
      </c>
      <c r="F7" s="13" t="s">
        <v>41</v>
      </c>
      <c r="G7" s="14">
        <v>350000</v>
      </c>
      <c r="H7" s="14">
        <v>207900</v>
      </c>
      <c r="I7" s="14">
        <v>136850</v>
      </c>
      <c r="J7" s="14">
        <f t="shared" si="0"/>
        <v>5250</v>
      </c>
    </row>
    <row r="8" spans="1:10" ht="25.5" x14ac:dyDescent="0.2">
      <c r="A8" s="11" t="s">
        <v>47</v>
      </c>
      <c r="B8" s="11"/>
      <c r="C8" s="12" t="s">
        <v>38</v>
      </c>
      <c r="D8" s="13" t="s">
        <v>48</v>
      </c>
      <c r="E8" s="13" t="s">
        <v>49</v>
      </c>
      <c r="F8" s="13" t="s">
        <v>40</v>
      </c>
      <c r="G8" s="14">
        <v>15000</v>
      </c>
      <c r="H8" s="14">
        <v>0</v>
      </c>
      <c r="I8" s="14">
        <v>0</v>
      </c>
      <c r="J8" s="14">
        <f t="shared" si="0"/>
        <v>15000</v>
      </c>
    </row>
    <row r="9" spans="1:10" x14ac:dyDescent="0.2">
      <c r="A9" s="11" t="s">
        <v>50</v>
      </c>
      <c r="B9" s="11"/>
      <c r="C9" s="12" t="s">
        <v>38</v>
      </c>
      <c r="D9" s="13" t="s">
        <v>51</v>
      </c>
      <c r="E9" s="13" t="s">
        <v>45</v>
      </c>
      <c r="F9" s="13" t="s">
        <v>52</v>
      </c>
      <c r="G9" s="14">
        <v>300000</v>
      </c>
      <c r="H9" s="14">
        <v>0</v>
      </c>
      <c r="I9" s="14">
        <v>300000</v>
      </c>
      <c r="J9" s="14">
        <f t="shared" si="0"/>
        <v>0</v>
      </c>
    </row>
    <row r="10" spans="1:10" x14ac:dyDescent="0.2">
      <c r="A10" s="11" t="s">
        <v>53</v>
      </c>
      <c r="B10" s="11"/>
      <c r="C10" s="12" t="s">
        <v>38</v>
      </c>
      <c r="D10" s="13" t="s">
        <v>51</v>
      </c>
      <c r="E10" s="13" t="s">
        <v>45</v>
      </c>
      <c r="F10" s="13" t="s">
        <v>49</v>
      </c>
      <c r="G10" s="14">
        <v>100000</v>
      </c>
      <c r="H10" s="14">
        <v>0</v>
      </c>
      <c r="I10" s="14">
        <v>0</v>
      </c>
      <c r="J10" s="14">
        <f t="shared" si="0"/>
        <v>100000</v>
      </c>
    </row>
    <row r="11" spans="1:10" ht="63.75" x14ac:dyDescent="0.2">
      <c r="A11" s="15" t="s">
        <v>54</v>
      </c>
      <c r="B11" s="15" t="s">
        <v>75</v>
      </c>
      <c r="C11" s="16"/>
      <c r="D11" s="17"/>
      <c r="E11" s="18"/>
      <c r="F11" s="17"/>
      <c r="G11" s="19">
        <f>SUM(G4:G10)</f>
        <v>1215000</v>
      </c>
      <c r="H11" s="19">
        <f>SUM(H4:H10)</f>
        <v>215660</v>
      </c>
      <c r="I11" s="19">
        <f>SUM(I4:I10)</f>
        <v>436850</v>
      </c>
      <c r="J11" s="19">
        <f>SUM(J4:J10)</f>
        <v>562490</v>
      </c>
    </row>
    <row r="12" spans="1:10" x14ac:dyDescent="0.2">
      <c r="A12" s="6"/>
      <c r="B12" s="6"/>
      <c r="C12" s="4"/>
      <c r="D12" s="4"/>
      <c r="E12" s="4"/>
      <c r="F12" s="4"/>
      <c r="G12" s="4"/>
      <c r="H12" s="4"/>
      <c r="I12" s="4"/>
      <c r="J12" s="4"/>
    </row>
    <row r="13" spans="1:10" x14ac:dyDescent="0.2">
      <c r="A13" s="11" t="s">
        <v>46</v>
      </c>
      <c r="B13" s="11"/>
      <c r="C13" s="12" t="s">
        <v>55</v>
      </c>
      <c r="D13" s="13" t="s">
        <v>39</v>
      </c>
      <c r="E13" s="13" t="s">
        <v>44</v>
      </c>
      <c r="F13" s="13" t="s">
        <v>41</v>
      </c>
      <c r="G13" s="14">
        <v>250000</v>
      </c>
      <c r="H13" s="14">
        <v>0</v>
      </c>
      <c r="I13" s="14">
        <v>0</v>
      </c>
      <c r="J13" s="14">
        <f>G13-H13-I13</f>
        <v>250000</v>
      </c>
    </row>
    <row r="14" spans="1:10" ht="76.5" x14ac:dyDescent="0.2">
      <c r="A14" s="15" t="s">
        <v>56</v>
      </c>
      <c r="B14" s="15" t="s">
        <v>76</v>
      </c>
      <c r="C14" s="16"/>
      <c r="D14" s="18"/>
      <c r="E14" s="18"/>
      <c r="F14" s="18"/>
      <c r="G14" s="19">
        <f>SUM(G13)</f>
        <v>250000</v>
      </c>
      <c r="H14" s="19">
        <f>SUM(H13)</f>
        <v>0</v>
      </c>
      <c r="I14" s="19">
        <f>SUM(I13)</f>
        <v>0</v>
      </c>
      <c r="J14" s="19">
        <f>SUM(J13)</f>
        <v>250000</v>
      </c>
    </row>
    <row r="15" spans="1:10" x14ac:dyDescent="0.2">
      <c r="A15" s="6"/>
      <c r="B15" s="6"/>
      <c r="C15" s="4"/>
      <c r="D15" s="4"/>
      <c r="E15" s="4"/>
      <c r="F15" s="4"/>
      <c r="G15" s="4"/>
      <c r="H15" s="4"/>
      <c r="I15" s="4"/>
      <c r="J15" s="4"/>
    </row>
    <row r="16" spans="1:10" x14ac:dyDescent="0.2">
      <c r="A16" s="11" t="s">
        <v>37</v>
      </c>
      <c r="B16" s="11"/>
      <c r="C16" s="12" t="s">
        <v>57</v>
      </c>
      <c r="D16" s="13" t="s">
        <v>39</v>
      </c>
      <c r="E16" s="13" t="s">
        <v>40</v>
      </c>
      <c r="F16" s="13" t="s">
        <v>41</v>
      </c>
      <c r="G16" s="14">
        <v>335250</v>
      </c>
      <c r="H16" s="14">
        <v>213470</v>
      </c>
      <c r="I16" s="14">
        <v>13000</v>
      </c>
      <c r="J16" s="14">
        <f>G16-H16-I16</f>
        <v>108780</v>
      </c>
    </row>
    <row r="17" spans="1:10" x14ac:dyDescent="0.2">
      <c r="A17" s="11" t="s">
        <v>42</v>
      </c>
      <c r="B17" s="11"/>
      <c r="C17" s="12" t="s">
        <v>57</v>
      </c>
      <c r="D17" s="13" t="s">
        <v>39</v>
      </c>
      <c r="E17" s="13" t="s">
        <v>40</v>
      </c>
      <c r="F17" s="13" t="s">
        <v>40</v>
      </c>
      <c r="G17" s="14">
        <v>50000</v>
      </c>
      <c r="H17" s="14">
        <v>35000</v>
      </c>
      <c r="I17" s="14">
        <v>0</v>
      </c>
      <c r="J17" s="14">
        <f>G17-H17-I17</f>
        <v>15000</v>
      </c>
    </row>
    <row r="18" spans="1:10" ht="25.5" x14ac:dyDescent="0.2">
      <c r="A18" s="20" t="s">
        <v>58</v>
      </c>
      <c r="B18" s="20"/>
      <c r="C18" s="21" t="s">
        <v>57</v>
      </c>
      <c r="D18" s="22" t="s">
        <v>48</v>
      </c>
      <c r="E18" s="22" t="s">
        <v>49</v>
      </c>
      <c r="F18" s="22" t="s">
        <v>45</v>
      </c>
      <c r="G18" s="23">
        <v>50000</v>
      </c>
      <c r="H18" s="23">
        <v>0</v>
      </c>
      <c r="I18" s="23">
        <v>0</v>
      </c>
      <c r="J18" s="23">
        <f>G18-H18-I18</f>
        <v>50000</v>
      </c>
    </row>
    <row r="19" spans="1:10" ht="63.75" x14ac:dyDescent="0.2">
      <c r="A19" s="15" t="s">
        <v>59</v>
      </c>
      <c r="B19" s="15" t="s">
        <v>60</v>
      </c>
      <c r="C19" s="16"/>
      <c r="D19" s="18"/>
      <c r="E19" s="18"/>
      <c r="F19" s="18"/>
      <c r="G19" s="19">
        <f>SUM(G16:G17)</f>
        <v>385250</v>
      </c>
      <c r="H19" s="19">
        <f>SUM(H16:H17)</f>
        <v>248470</v>
      </c>
      <c r="I19" s="19">
        <f>SUM(I16:I17)</f>
        <v>13000</v>
      </c>
      <c r="J19" s="19">
        <f>SUM(J16:J17)</f>
        <v>123780</v>
      </c>
    </row>
    <row r="20" spans="1:10" x14ac:dyDescent="0.2">
      <c r="A20" s="6"/>
      <c r="B20" s="6"/>
      <c r="C20" s="4"/>
      <c r="D20" s="4"/>
      <c r="E20" s="4"/>
      <c r="F20" s="4"/>
      <c r="G20" s="4"/>
      <c r="H20" s="4"/>
      <c r="I20" s="4"/>
      <c r="J20" s="4"/>
    </row>
    <row r="21" spans="1:10" ht="25.5" x14ac:dyDescent="0.2">
      <c r="A21" s="24" t="s">
        <v>58</v>
      </c>
      <c r="B21" s="24"/>
      <c r="C21" s="25" t="s">
        <v>61</v>
      </c>
      <c r="D21" s="26" t="s">
        <v>48</v>
      </c>
      <c r="E21" s="26" t="s">
        <v>49</v>
      </c>
      <c r="F21" s="26" t="s">
        <v>45</v>
      </c>
      <c r="G21" s="27">
        <v>0</v>
      </c>
      <c r="H21" s="27">
        <v>0</v>
      </c>
      <c r="I21" s="27">
        <v>0</v>
      </c>
      <c r="J21" s="27">
        <f>G21-H21-I21</f>
        <v>0</v>
      </c>
    </row>
    <row r="22" spans="1:10" x14ac:dyDescent="0.2">
      <c r="A22" s="28" t="s">
        <v>62</v>
      </c>
      <c r="B22" s="28"/>
      <c r="C22" s="29"/>
      <c r="D22" s="30"/>
      <c r="E22" s="30"/>
      <c r="F22" s="30"/>
      <c r="G22" s="31">
        <f>SUM(G21)</f>
        <v>0</v>
      </c>
      <c r="H22" s="31">
        <f>SUM(H21)</f>
        <v>0</v>
      </c>
      <c r="I22" s="31">
        <f>SUM(I21)</f>
        <v>0</v>
      </c>
      <c r="J22" s="31">
        <f>SUM(J21)</f>
        <v>0</v>
      </c>
    </row>
    <row r="23" spans="1:10" x14ac:dyDescent="0.2">
      <c r="A23" s="6"/>
      <c r="B23" s="6"/>
      <c r="C23" s="4"/>
      <c r="D23" s="4"/>
      <c r="E23" s="4"/>
      <c r="F23" s="4"/>
      <c r="G23" s="4"/>
      <c r="H23" s="4"/>
      <c r="I23" s="4"/>
      <c r="J23" s="4"/>
    </row>
    <row r="24" spans="1:10" x14ac:dyDescent="0.2">
      <c r="A24" s="11" t="s">
        <v>46</v>
      </c>
      <c r="B24" s="11"/>
      <c r="C24" s="12" t="s">
        <v>63</v>
      </c>
      <c r="D24" s="13" t="s">
        <v>39</v>
      </c>
      <c r="E24" s="13" t="s">
        <v>44</v>
      </c>
      <c r="F24" s="13" t="s">
        <v>41</v>
      </c>
      <c r="G24" s="14">
        <v>280000</v>
      </c>
      <c r="H24" s="14">
        <v>29100</v>
      </c>
      <c r="I24" s="14">
        <v>0</v>
      </c>
      <c r="J24" s="14">
        <f>G24-H24-I24</f>
        <v>250900</v>
      </c>
    </row>
    <row r="25" spans="1:10" x14ac:dyDescent="0.2">
      <c r="A25" s="11" t="s">
        <v>64</v>
      </c>
      <c r="B25" s="11"/>
      <c r="C25" s="12" t="s">
        <v>63</v>
      </c>
      <c r="D25" s="13" t="s">
        <v>39</v>
      </c>
      <c r="E25" s="13" t="s">
        <v>65</v>
      </c>
      <c r="F25" s="13" t="s">
        <v>41</v>
      </c>
      <c r="G25" s="14">
        <v>500000</v>
      </c>
      <c r="H25" s="14">
        <v>0</v>
      </c>
      <c r="I25" s="14">
        <v>0</v>
      </c>
      <c r="J25" s="14">
        <f>G25-H25-I25</f>
        <v>500000</v>
      </c>
    </row>
    <row r="26" spans="1:10" ht="25.5" x14ac:dyDescent="0.2">
      <c r="A26" s="20" t="s">
        <v>66</v>
      </c>
      <c r="B26" s="20"/>
      <c r="C26" s="21" t="s">
        <v>67</v>
      </c>
      <c r="D26" s="22" t="s">
        <v>48</v>
      </c>
      <c r="E26" s="22" t="s">
        <v>49</v>
      </c>
      <c r="F26" s="22" t="s">
        <v>49</v>
      </c>
      <c r="G26" s="23">
        <v>25000</v>
      </c>
      <c r="H26" s="23">
        <v>0</v>
      </c>
      <c r="I26" s="23">
        <v>0</v>
      </c>
      <c r="J26" s="23">
        <f>G26-H26-I26</f>
        <v>25000</v>
      </c>
    </row>
    <row r="27" spans="1:10" ht="58.5" customHeight="1" x14ac:dyDescent="0.2">
      <c r="A27" s="15" t="s">
        <v>68</v>
      </c>
      <c r="B27" s="15" t="s">
        <v>77</v>
      </c>
      <c r="C27" s="16"/>
      <c r="D27" s="18"/>
      <c r="E27" s="18"/>
      <c r="F27" s="18"/>
      <c r="G27" s="19">
        <f>SUM(G24:G25)</f>
        <v>780000</v>
      </c>
      <c r="H27" s="19">
        <f>SUM(H24:H25)</f>
        <v>29100</v>
      </c>
      <c r="I27" s="19">
        <f>SUM(I24:I25)</f>
        <v>0</v>
      </c>
      <c r="J27" s="19">
        <f>SUM(J24:J25)</f>
        <v>750900</v>
      </c>
    </row>
    <row r="28" spans="1:10" x14ac:dyDescent="0.2">
      <c r="A28" s="6"/>
      <c r="B28" s="6"/>
      <c r="C28" s="4"/>
      <c r="D28" s="4"/>
      <c r="E28" s="4"/>
      <c r="F28" s="4"/>
      <c r="G28" s="4"/>
      <c r="H28" s="4"/>
      <c r="I28" s="4"/>
      <c r="J28" s="4"/>
    </row>
    <row r="29" spans="1:10" x14ac:dyDescent="0.2">
      <c r="A29" s="24" t="s">
        <v>43</v>
      </c>
      <c r="B29" s="24"/>
      <c r="C29" s="25" t="s">
        <v>69</v>
      </c>
      <c r="D29" s="26" t="s">
        <v>39</v>
      </c>
      <c r="E29" s="26" t="s">
        <v>44</v>
      </c>
      <c r="F29" s="26" t="s">
        <v>45</v>
      </c>
      <c r="G29" s="27">
        <v>88000</v>
      </c>
      <c r="H29" s="27">
        <v>26505</v>
      </c>
      <c r="I29" s="27">
        <v>0</v>
      </c>
      <c r="J29" s="27">
        <f>G29-H29-I29</f>
        <v>61495</v>
      </c>
    </row>
    <row r="30" spans="1:10" x14ac:dyDescent="0.2">
      <c r="A30" s="24" t="s">
        <v>46</v>
      </c>
      <c r="B30" s="24"/>
      <c r="C30" s="25" t="s">
        <v>69</v>
      </c>
      <c r="D30" s="26" t="s">
        <v>39</v>
      </c>
      <c r="E30" s="26" t="s">
        <v>44</v>
      </c>
      <c r="F30" s="26" t="s">
        <v>41</v>
      </c>
      <c r="G30" s="27">
        <v>1420000</v>
      </c>
      <c r="H30" s="27">
        <v>772660</v>
      </c>
      <c r="I30" s="27">
        <v>112150</v>
      </c>
      <c r="J30" s="27">
        <f>+G30-H30-I30</f>
        <v>535190</v>
      </c>
    </row>
    <row r="31" spans="1:10" x14ac:dyDescent="0.2">
      <c r="A31" s="24" t="s">
        <v>70</v>
      </c>
      <c r="B31" s="24"/>
      <c r="C31" s="25" t="s">
        <v>69</v>
      </c>
      <c r="D31" s="26" t="s">
        <v>48</v>
      </c>
      <c r="E31" s="26" t="s">
        <v>45</v>
      </c>
      <c r="F31" s="26" t="s">
        <v>52</v>
      </c>
      <c r="G31" s="27">
        <v>1200000</v>
      </c>
      <c r="H31" s="27">
        <v>1143916.24</v>
      </c>
      <c r="I31" s="27">
        <v>20477.759999999998</v>
      </c>
      <c r="J31" s="27">
        <f>G31-H31-I31</f>
        <v>35606.000000000015</v>
      </c>
    </row>
    <row r="32" spans="1:10" ht="25.5" x14ac:dyDescent="0.2">
      <c r="A32" s="24" t="s">
        <v>47</v>
      </c>
      <c r="B32" s="24"/>
      <c r="C32" s="25" t="s">
        <v>69</v>
      </c>
      <c r="D32" s="26" t="s">
        <v>48</v>
      </c>
      <c r="E32" s="26" t="s">
        <v>49</v>
      </c>
      <c r="F32" s="26" t="s">
        <v>40</v>
      </c>
      <c r="G32" s="27">
        <v>150000</v>
      </c>
      <c r="H32" s="27">
        <v>0</v>
      </c>
      <c r="I32" s="27">
        <v>13000</v>
      </c>
      <c r="J32" s="27">
        <f>G32-H32-I32</f>
        <v>137000</v>
      </c>
    </row>
    <row r="33" spans="1:10" ht="25.5" x14ac:dyDescent="0.2">
      <c r="A33" s="28" t="s">
        <v>71</v>
      </c>
      <c r="B33" s="28"/>
      <c r="C33" s="29"/>
      <c r="D33" s="30"/>
      <c r="E33" s="30"/>
      <c r="F33" s="30"/>
      <c r="G33" s="31">
        <f>SUM(G29:G32)</f>
        <v>2858000</v>
      </c>
      <c r="H33" s="31">
        <f>SUM(H29:H32)</f>
        <v>1943081.24</v>
      </c>
      <c r="I33" s="31">
        <f>SUM(I29:I32)</f>
        <v>145627.76</v>
      </c>
      <c r="J33" s="31">
        <f>SUM(J29:J32)</f>
        <v>769291</v>
      </c>
    </row>
    <row r="34" spans="1:10" x14ac:dyDescent="0.2">
      <c r="A34" s="6"/>
      <c r="B34" s="6"/>
      <c r="C34" s="4"/>
      <c r="D34" s="4"/>
      <c r="E34" s="4"/>
      <c r="F34" s="4"/>
      <c r="G34" s="4"/>
      <c r="H34" s="4"/>
      <c r="I34" s="4"/>
      <c r="J34" s="4"/>
    </row>
    <row r="35" spans="1:10" ht="25.5" x14ac:dyDescent="0.2">
      <c r="A35" s="24" t="s">
        <v>66</v>
      </c>
      <c r="B35" s="24"/>
      <c r="C35" s="25" t="s">
        <v>67</v>
      </c>
      <c r="D35" s="26" t="s">
        <v>48</v>
      </c>
      <c r="E35" s="26" t="s">
        <v>49</v>
      </c>
      <c r="F35" s="26" t="s">
        <v>49</v>
      </c>
      <c r="G35" s="27">
        <v>0</v>
      </c>
      <c r="H35" s="27">
        <v>0</v>
      </c>
      <c r="I35" s="27">
        <v>0</v>
      </c>
      <c r="J35" s="27">
        <f>G35-H35-I35</f>
        <v>0</v>
      </c>
    </row>
    <row r="36" spans="1:10" ht="25.5" x14ac:dyDescent="0.2">
      <c r="A36" s="28" t="s">
        <v>72</v>
      </c>
      <c r="B36" s="28"/>
      <c r="C36" s="29"/>
      <c r="D36" s="30"/>
      <c r="E36" s="30"/>
      <c r="F36" s="30"/>
      <c r="G36" s="31">
        <f>SUM(G35)</f>
        <v>0</v>
      </c>
      <c r="H36" s="31">
        <f>SUM(H35)</f>
        <v>0</v>
      </c>
      <c r="I36" s="31">
        <f>SUM(I35)</f>
        <v>0</v>
      </c>
      <c r="J36" s="31">
        <f>SUM(J35)</f>
        <v>0</v>
      </c>
    </row>
    <row r="37" spans="1:10" x14ac:dyDescent="0.2">
      <c r="A37" s="6"/>
      <c r="B37" s="6"/>
      <c r="C37" s="4"/>
      <c r="D37" s="4"/>
      <c r="E37" s="4"/>
      <c r="F37" s="4"/>
      <c r="G37" s="4"/>
      <c r="H37" s="4"/>
      <c r="I37" s="4"/>
      <c r="J37" s="4"/>
    </row>
    <row r="38" spans="1:10" x14ac:dyDescent="0.2">
      <c r="A38" s="32" t="s">
        <v>22</v>
      </c>
      <c r="B38" s="32"/>
      <c r="C38" s="33"/>
      <c r="D38" s="2"/>
      <c r="E38" s="2"/>
      <c r="F38" s="2"/>
      <c r="G38" s="34">
        <f>+G11+G14+G19+G22+G27+G33+G36</f>
        <v>5488250</v>
      </c>
      <c r="H38" s="34">
        <f>+H11+H14+H19+H22+H27+H33+H36</f>
        <v>2436311.2400000002</v>
      </c>
      <c r="I38" s="34">
        <f>+I11+I14+I19+I22+I27+I33+I36</f>
        <v>595477.76000000001</v>
      </c>
      <c r="J38" s="34">
        <f>+J11+J14+J19+J22+J27+J33+J36</f>
        <v>2456461</v>
      </c>
    </row>
    <row r="39" spans="1:10" x14ac:dyDescent="0.2">
      <c r="H39" s="39"/>
    </row>
    <row r="40" spans="1:10" x14ac:dyDescent="0.2">
      <c r="G40" s="39">
        <f>+G38-G33</f>
        <v>2630250</v>
      </c>
    </row>
    <row r="41" spans="1:10" x14ac:dyDescent="0.2">
      <c r="J41" s="39"/>
    </row>
  </sheetData>
  <mergeCells count="1">
    <mergeCell ref="A1:J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0"/>
  <sheetViews>
    <sheetView topLeftCell="A22" workbookViewId="0">
      <selection activeCell="F9" sqref="F9"/>
    </sheetView>
  </sheetViews>
  <sheetFormatPr baseColWidth="10" defaultRowHeight="12.75" x14ac:dyDescent="0.2"/>
  <cols>
    <col min="1" max="1" width="36.140625" style="106" bestFit="1" customWidth="1"/>
    <col min="2" max="2" width="2.85546875" style="106" customWidth="1"/>
    <col min="3" max="3" width="4.7109375" style="106" customWidth="1"/>
    <col min="4" max="4" width="4.85546875" style="106" bestFit="1" customWidth="1"/>
    <col min="5" max="5" width="4.42578125" style="106" bestFit="1" customWidth="1"/>
    <col min="6" max="7" width="10.7109375" style="109" customWidth="1"/>
    <col min="8" max="9" width="10.7109375" style="106" customWidth="1"/>
    <col min="10" max="16384" width="11.42578125" style="106"/>
  </cols>
  <sheetData>
    <row r="1" spans="1:14" ht="15.75" x14ac:dyDescent="0.25">
      <c r="A1" s="405" t="s">
        <v>119</v>
      </c>
      <c r="B1" s="405"/>
      <c r="C1" s="405"/>
      <c r="D1" s="405"/>
      <c r="E1" s="405"/>
      <c r="F1" s="405"/>
      <c r="G1" s="405"/>
      <c r="H1" s="405"/>
      <c r="I1" s="405"/>
      <c r="J1" s="405"/>
      <c r="K1" s="405"/>
      <c r="L1" s="405"/>
      <c r="M1" s="405"/>
    </row>
    <row r="2" spans="1:14" x14ac:dyDescent="0.2">
      <c r="A2" s="107"/>
      <c r="B2" s="107"/>
      <c r="C2" s="107"/>
      <c r="D2" s="107"/>
      <c r="E2" s="108"/>
    </row>
    <row r="3" spans="1:14" x14ac:dyDescent="0.2">
      <c r="A3" s="110" t="s">
        <v>120</v>
      </c>
      <c r="B3" s="406" t="s">
        <v>121</v>
      </c>
      <c r="C3" s="407"/>
      <c r="D3" s="407"/>
      <c r="E3" s="407"/>
      <c r="F3" s="407"/>
      <c r="G3" s="407"/>
      <c r="H3" s="407"/>
      <c r="I3" s="408"/>
      <c r="J3" s="409" t="s">
        <v>122</v>
      </c>
      <c r="K3" s="409"/>
      <c r="L3" s="410" t="s">
        <v>123</v>
      </c>
      <c r="M3" s="410"/>
    </row>
    <row r="4" spans="1:14" x14ac:dyDescent="0.2">
      <c r="A4" s="110" t="s">
        <v>124</v>
      </c>
      <c r="B4" s="110" t="s">
        <v>125</v>
      </c>
      <c r="C4" s="110" t="s">
        <v>126</v>
      </c>
      <c r="D4" s="110" t="s">
        <v>127</v>
      </c>
      <c r="E4" s="111" t="s">
        <v>128</v>
      </c>
      <c r="F4" s="110" t="s">
        <v>129</v>
      </c>
      <c r="G4" s="110" t="s">
        <v>130</v>
      </c>
      <c r="H4" s="110" t="s">
        <v>131</v>
      </c>
      <c r="I4" s="110" t="s">
        <v>132</v>
      </c>
      <c r="J4" s="112" t="s">
        <v>128</v>
      </c>
      <c r="K4" s="113" t="s">
        <v>133</v>
      </c>
      <c r="L4" s="114" t="s">
        <v>128</v>
      </c>
      <c r="M4" s="115" t="s">
        <v>133</v>
      </c>
    </row>
    <row r="5" spans="1:14" x14ac:dyDescent="0.2">
      <c r="A5" s="116" t="s">
        <v>134</v>
      </c>
      <c r="B5" s="117">
        <v>1</v>
      </c>
      <c r="C5" s="118">
        <v>44</v>
      </c>
      <c r="D5" s="119">
        <v>4</v>
      </c>
      <c r="E5" s="120">
        <f>B5*D5*F5/(C5*5)</f>
        <v>5.4545454545454543E-2</v>
      </c>
      <c r="F5" s="121">
        <v>3</v>
      </c>
      <c r="G5" s="122">
        <f>$G$15</f>
        <v>13500</v>
      </c>
      <c r="H5" s="123">
        <f>$H$16</f>
        <v>18333.333333333332</v>
      </c>
      <c r="I5" s="124">
        <f>(F5*G5+(F5-1)*H5)*ROUND(D5,0)*B5</f>
        <v>308666.66666666663</v>
      </c>
      <c r="J5" s="125">
        <v>1</v>
      </c>
      <c r="K5" s="126">
        <f>I5*J5</f>
        <v>308666.66666666663</v>
      </c>
      <c r="L5" s="127">
        <v>0</v>
      </c>
      <c r="M5" s="128">
        <f>I5*L5</f>
        <v>0</v>
      </c>
      <c r="N5" s="129">
        <f t="shared" ref="N5:N10" si="0">I5-K5-M5</f>
        <v>0</v>
      </c>
    </row>
    <row r="6" spans="1:14" x14ac:dyDescent="0.2">
      <c r="A6" s="116" t="s">
        <v>135</v>
      </c>
      <c r="B6" s="117">
        <v>1</v>
      </c>
      <c r="C6" s="118">
        <v>44</v>
      </c>
      <c r="D6" s="119">
        <v>1</v>
      </c>
      <c r="E6" s="120">
        <f>B6*D6*F6/(C6*5)</f>
        <v>1.3636363636363636E-2</v>
      </c>
      <c r="F6" s="121">
        <v>3</v>
      </c>
      <c r="G6" s="122">
        <f>$G$15</f>
        <v>13500</v>
      </c>
      <c r="H6" s="123">
        <f>$H$16</f>
        <v>18333.333333333332</v>
      </c>
      <c r="I6" s="124">
        <f>(F6*G6+(F6-1)*H6)*ROUND(D6,0)*B6</f>
        <v>77166.666666666657</v>
      </c>
      <c r="J6" s="125">
        <v>1</v>
      </c>
      <c r="K6" s="126">
        <f>I6*J6</f>
        <v>77166.666666666657</v>
      </c>
      <c r="L6" s="127">
        <v>0</v>
      </c>
      <c r="M6" s="128">
        <f>I6*L6</f>
        <v>0</v>
      </c>
      <c r="N6" s="129">
        <f t="shared" si="0"/>
        <v>0</v>
      </c>
    </row>
    <row r="7" spans="1:14" x14ac:dyDescent="0.2">
      <c r="A7" s="130" t="s">
        <v>136</v>
      </c>
      <c r="B7" s="117">
        <v>0</v>
      </c>
      <c r="C7" s="131">
        <v>44</v>
      </c>
      <c r="D7" s="119">
        <v>0</v>
      </c>
      <c r="E7" s="120">
        <f>B7*D7*F7/(C7*5)</f>
        <v>0</v>
      </c>
      <c r="F7" s="121">
        <v>0</v>
      </c>
      <c r="G7" s="122">
        <f>$G$15</f>
        <v>13500</v>
      </c>
      <c r="H7" s="123">
        <f>$H$16</f>
        <v>18333.333333333332</v>
      </c>
      <c r="I7" s="124">
        <f>(F7*G7+(F7-1)*H7)*ROUND(D7,0)*B7</f>
        <v>0</v>
      </c>
      <c r="J7" s="125">
        <v>1</v>
      </c>
      <c r="K7" s="126">
        <f>I7*J7</f>
        <v>0</v>
      </c>
      <c r="L7" s="127">
        <v>0</v>
      </c>
      <c r="M7" s="128">
        <f>I7*L7</f>
        <v>0</v>
      </c>
      <c r="N7" s="129">
        <f t="shared" si="0"/>
        <v>0</v>
      </c>
    </row>
    <row r="8" spans="1:14" x14ac:dyDescent="0.2">
      <c r="A8" s="130" t="s">
        <v>137</v>
      </c>
      <c r="B8" s="117">
        <v>0</v>
      </c>
      <c r="C8" s="131">
        <v>44</v>
      </c>
      <c r="D8" s="119">
        <v>0</v>
      </c>
      <c r="E8" s="120">
        <f>B8*D8*F8/(C8*5)</f>
        <v>0</v>
      </c>
      <c r="F8" s="121">
        <v>0</v>
      </c>
      <c r="G8" s="122">
        <f>$G$15</f>
        <v>13500</v>
      </c>
      <c r="H8" s="123">
        <f>$H$16</f>
        <v>18333.333333333332</v>
      </c>
      <c r="I8" s="124">
        <f>(F8*G8+(F8-1)*H8)*ROUND(D8,0)*B8</f>
        <v>0</v>
      </c>
      <c r="J8" s="125">
        <v>1</v>
      </c>
      <c r="K8" s="126">
        <f>I8*J8</f>
        <v>0</v>
      </c>
      <c r="L8" s="127">
        <v>0</v>
      </c>
      <c r="M8" s="128">
        <f>I8*L8</f>
        <v>0</v>
      </c>
      <c r="N8" s="129">
        <f t="shared" si="0"/>
        <v>0</v>
      </c>
    </row>
    <row r="9" spans="1:14" x14ac:dyDescent="0.2">
      <c r="A9" s="130" t="s">
        <v>138</v>
      </c>
      <c r="B9" s="117">
        <v>1</v>
      </c>
      <c r="C9" s="131">
        <v>44</v>
      </c>
      <c r="D9" s="119"/>
      <c r="E9" s="120">
        <f>B9*D9*F9/(C9*5)</f>
        <v>0</v>
      </c>
      <c r="F9" s="121"/>
      <c r="G9" s="122">
        <f>$G$15</f>
        <v>13500</v>
      </c>
      <c r="H9" s="123">
        <f>$H$16</f>
        <v>18333.333333333332</v>
      </c>
      <c r="I9" s="124">
        <f>(F9*G9+(F9-1)*H9)*ROUND(D9,0)*B9</f>
        <v>0</v>
      </c>
      <c r="J9" s="125">
        <v>1</v>
      </c>
      <c r="K9" s="126">
        <f>I9*J9</f>
        <v>0</v>
      </c>
      <c r="L9" s="127">
        <v>0</v>
      </c>
      <c r="M9" s="128">
        <f>I9*L9</f>
        <v>0</v>
      </c>
      <c r="N9" s="129">
        <f t="shared" si="0"/>
        <v>0</v>
      </c>
    </row>
    <row r="10" spans="1:14" x14ac:dyDescent="0.2">
      <c r="A10" s="110" t="s">
        <v>139</v>
      </c>
      <c r="B10" s="132">
        <f>SUM(B5:B9)</f>
        <v>3</v>
      </c>
      <c r="C10" s="132">
        <f>SUM(C5:C9)</f>
        <v>220</v>
      </c>
      <c r="D10" s="132">
        <f>SUM(D5:D9)</f>
        <v>5</v>
      </c>
      <c r="E10" s="133">
        <f>F10/(C10*5)</f>
        <v>1.3636363636363636E-2</v>
      </c>
      <c r="F10" s="132">
        <f>D5*F5+D6*F6+D7*F7+D8*F8+D9*F9</f>
        <v>15</v>
      </c>
      <c r="G10" s="134">
        <f>AVERAGE(G5:G9)</f>
        <v>13500</v>
      </c>
      <c r="H10" s="134">
        <f>AVERAGE(H5:H9)</f>
        <v>18333.333333333332</v>
      </c>
      <c r="I10" s="135">
        <f>SUM(I5:I9)</f>
        <v>385833.33333333326</v>
      </c>
      <c r="J10" s="136">
        <f>K10/I10</f>
        <v>1</v>
      </c>
      <c r="K10" s="137">
        <f>SUM(K5:K9)</f>
        <v>385833.33333333326</v>
      </c>
      <c r="L10" s="138">
        <f>M10/I10</f>
        <v>0</v>
      </c>
      <c r="M10" s="139">
        <f>SUM(M5:M9)</f>
        <v>0</v>
      </c>
      <c r="N10" s="129">
        <f t="shared" si="0"/>
        <v>0</v>
      </c>
    </row>
    <row r="11" spans="1:14" x14ac:dyDescent="0.2">
      <c r="A11" s="140"/>
      <c r="B11" s="140"/>
      <c r="C11" s="140"/>
      <c r="D11" s="141"/>
      <c r="E11" s="140"/>
      <c r="F11" s="142"/>
      <c r="G11" s="143"/>
      <c r="H11" s="143"/>
      <c r="I11" s="140"/>
    </row>
    <row r="12" spans="1:14" x14ac:dyDescent="0.2">
      <c r="A12" s="144" t="s">
        <v>140</v>
      </c>
      <c r="B12" s="140"/>
      <c r="C12" s="140"/>
      <c r="D12" s="140"/>
      <c r="E12" s="140"/>
      <c r="F12" s="145" t="s">
        <v>141</v>
      </c>
      <c r="G12" s="146">
        <v>3200</v>
      </c>
      <c r="H12" s="147"/>
      <c r="I12" s="148"/>
      <c r="J12" s="149"/>
    </row>
    <row r="13" spans="1:14" x14ac:dyDescent="0.2">
      <c r="A13" s="150" t="s">
        <v>142</v>
      </c>
      <c r="B13" s="411">
        <f>I10/B10</f>
        <v>128611.11111111108</v>
      </c>
      <c r="C13" s="411"/>
      <c r="D13" s="411"/>
      <c r="E13" s="140"/>
      <c r="F13" s="145" t="s">
        <v>143</v>
      </c>
      <c r="G13" s="146">
        <v>5150</v>
      </c>
      <c r="H13" s="147"/>
      <c r="I13" s="148"/>
    </row>
    <row r="14" spans="1:14" x14ac:dyDescent="0.2">
      <c r="A14" s="150" t="s">
        <v>144</v>
      </c>
      <c r="B14" s="412">
        <f>I10/C10</f>
        <v>1753.7878787878785</v>
      </c>
      <c r="C14" s="412"/>
      <c r="D14" s="412"/>
      <c r="E14" s="140"/>
      <c r="F14" s="145" t="s">
        <v>145</v>
      </c>
      <c r="G14" s="146">
        <v>5150</v>
      </c>
      <c r="H14" s="147"/>
      <c r="I14" s="151"/>
    </row>
    <row r="15" spans="1:14" x14ac:dyDescent="0.2">
      <c r="A15" s="150" t="s">
        <v>146</v>
      </c>
      <c r="B15" s="413">
        <f>F10/D10</f>
        <v>3</v>
      </c>
      <c r="C15" s="413"/>
      <c r="D15" s="413"/>
      <c r="E15" s="140"/>
      <c r="F15" s="152" t="s">
        <v>130</v>
      </c>
      <c r="G15" s="153">
        <f>SUM(G12:G14)</f>
        <v>13500</v>
      </c>
      <c r="H15" s="147"/>
      <c r="I15" s="154"/>
      <c r="J15" s="149"/>
    </row>
    <row r="16" spans="1:14" x14ac:dyDescent="0.2">
      <c r="A16" s="150" t="s">
        <v>147</v>
      </c>
      <c r="B16" s="412">
        <f>I10/F10</f>
        <v>25722.222222222215</v>
      </c>
      <c r="C16" s="412"/>
      <c r="D16" s="412"/>
      <c r="E16" s="140"/>
      <c r="F16" s="152" t="s">
        <v>131</v>
      </c>
      <c r="G16" s="153" t="s">
        <v>148</v>
      </c>
      <c r="H16" s="153">
        <f>AVERAGE(H17:H22)</f>
        <v>18333.333333333332</v>
      </c>
      <c r="I16" s="154"/>
    </row>
    <row r="17" spans="1:16" x14ac:dyDescent="0.2">
      <c r="A17" s="150" t="s">
        <v>149</v>
      </c>
      <c r="B17" s="412">
        <f>B15*B16</f>
        <v>77166.666666666642</v>
      </c>
      <c r="C17" s="412"/>
      <c r="D17" s="412"/>
      <c r="F17" s="155"/>
      <c r="G17" s="156" t="s">
        <v>150</v>
      </c>
      <c r="H17" s="146">
        <v>12100</v>
      </c>
    </row>
    <row r="18" spans="1:16" x14ac:dyDescent="0.2">
      <c r="F18" s="155"/>
      <c r="G18" s="156" t="s">
        <v>151</v>
      </c>
      <c r="H18" s="146">
        <v>24000</v>
      </c>
    </row>
    <row r="19" spans="1:16" x14ac:dyDescent="0.2">
      <c r="F19" s="155"/>
      <c r="G19" s="156" t="s">
        <v>152</v>
      </c>
      <c r="H19" s="146">
        <v>16000</v>
      </c>
    </row>
    <row r="20" spans="1:16" x14ac:dyDescent="0.2">
      <c r="F20" s="155"/>
      <c r="G20" s="156" t="s">
        <v>153</v>
      </c>
      <c r="H20" s="146">
        <v>13900</v>
      </c>
    </row>
    <row r="21" spans="1:16" x14ac:dyDescent="0.2">
      <c r="F21" s="155"/>
      <c r="G21" s="156" t="s">
        <v>154</v>
      </c>
      <c r="H21" s="146">
        <v>24000</v>
      </c>
    </row>
    <row r="22" spans="1:16" x14ac:dyDescent="0.2">
      <c r="F22" s="155"/>
      <c r="G22" s="156" t="s">
        <v>155</v>
      </c>
      <c r="H22" s="146">
        <v>20000</v>
      </c>
    </row>
    <row r="24" spans="1:16" ht="28.5" x14ac:dyDescent="0.2">
      <c r="A24" s="157" t="s">
        <v>156</v>
      </c>
      <c r="B24" s="157"/>
      <c r="C24" s="158" t="s">
        <v>157</v>
      </c>
      <c r="D24" s="158" t="s">
        <v>158</v>
      </c>
      <c r="E24" s="158" t="s">
        <v>159</v>
      </c>
      <c r="F24" s="157" t="s">
        <v>160</v>
      </c>
      <c r="G24" s="157" t="s">
        <v>161</v>
      </c>
      <c r="H24" s="157" t="s">
        <v>162</v>
      </c>
      <c r="I24" s="157" t="s">
        <v>163</v>
      </c>
      <c r="J24" s="157" t="s">
        <v>164</v>
      </c>
      <c r="K24" s="157" t="s">
        <v>165</v>
      </c>
      <c r="L24" s="414" t="s">
        <v>166</v>
      </c>
      <c r="M24" s="414"/>
      <c r="N24" s="414"/>
      <c r="O24" s="414"/>
      <c r="P24" s="414"/>
    </row>
    <row r="25" spans="1:16" x14ac:dyDescent="0.2">
      <c r="A25" s="159" t="s">
        <v>167</v>
      </c>
      <c r="B25" s="159"/>
      <c r="C25" s="160" t="s">
        <v>39</v>
      </c>
      <c r="D25" s="160" t="s">
        <v>41</v>
      </c>
      <c r="E25" s="160" t="s">
        <v>40</v>
      </c>
      <c r="F25" s="161"/>
      <c r="G25" s="161"/>
      <c r="H25" s="162"/>
      <c r="I25" s="162"/>
      <c r="J25" s="161"/>
      <c r="K25" s="163">
        <f t="shared" ref="K25:K49" si="1">F25-G25-H25-I25-J25</f>
        <v>0</v>
      </c>
      <c r="L25" s="402"/>
      <c r="M25" s="403"/>
      <c r="N25" s="403"/>
      <c r="O25" s="403"/>
      <c r="P25" s="404"/>
    </row>
    <row r="26" spans="1:16" x14ac:dyDescent="0.2">
      <c r="A26" s="159" t="s">
        <v>168</v>
      </c>
      <c r="B26" s="159"/>
      <c r="C26" s="160" t="s">
        <v>39</v>
      </c>
      <c r="D26" s="160" t="s">
        <v>41</v>
      </c>
      <c r="E26" s="160" t="s">
        <v>49</v>
      </c>
      <c r="F26" s="164"/>
      <c r="G26" s="164"/>
      <c r="H26" s="164"/>
      <c r="I26" s="164"/>
      <c r="J26" s="164"/>
      <c r="K26" s="163">
        <f t="shared" si="1"/>
        <v>0</v>
      </c>
      <c r="L26" s="402"/>
      <c r="M26" s="403"/>
      <c r="N26" s="403"/>
      <c r="O26" s="403"/>
      <c r="P26" s="404"/>
    </row>
    <row r="27" spans="1:16" x14ac:dyDescent="0.2">
      <c r="A27" s="159" t="s">
        <v>42</v>
      </c>
      <c r="B27" s="159"/>
      <c r="C27" s="160" t="s">
        <v>39</v>
      </c>
      <c r="D27" s="160" t="s">
        <v>40</v>
      </c>
      <c r="E27" s="160" t="s">
        <v>40</v>
      </c>
      <c r="F27" s="161"/>
      <c r="G27" s="161"/>
      <c r="H27" s="162"/>
      <c r="I27" s="162"/>
      <c r="J27" s="161"/>
      <c r="K27" s="163">
        <f t="shared" si="1"/>
        <v>0</v>
      </c>
      <c r="L27" s="402"/>
      <c r="M27" s="403"/>
      <c r="N27" s="403"/>
      <c r="O27" s="403"/>
      <c r="P27" s="404"/>
    </row>
    <row r="28" spans="1:16" x14ac:dyDescent="0.2">
      <c r="A28" s="159" t="s">
        <v>43</v>
      </c>
      <c r="B28" s="159"/>
      <c r="C28" s="160" t="s">
        <v>39</v>
      </c>
      <c r="D28" s="160" t="s">
        <v>44</v>
      </c>
      <c r="E28" s="160" t="s">
        <v>45</v>
      </c>
      <c r="F28" s="164"/>
      <c r="G28" s="164"/>
      <c r="H28" s="164"/>
      <c r="I28" s="164"/>
      <c r="J28" s="164"/>
      <c r="K28" s="163">
        <f t="shared" si="1"/>
        <v>0</v>
      </c>
      <c r="L28" s="402"/>
      <c r="M28" s="403"/>
      <c r="N28" s="403"/>
      <c r="O28" s="403"/>
      <c r="P28" s="404"/>
    </row>
    <row r="29" spans="1:16" x14ac:dyDescent="0.2">
      <c r="A29" s="159" t="s">
        <v>46</v>
      </c>
      <c r="B29" s="159"/>
      <c r="C29" s="160" t="s">
        <v>39</v>
      </c>
      <c r="D29" s="160" t="s">
        <v>44</v>
      </c>
      <c r="E29" s="160" t="s">
        <v>41</v>
      </c>
      <c r="F29" s="164">
        <f>I10</f>
        <v>385833.33333333326</v>
      </c>
      <c r="G29" s="164">
        <f>$F$29*25%</f>
        <v>96458.333333333314</v>
      </c>
      <c r="H29" s="163">
        <f>$F$29*25%</f>
        <v>96458.333333333314</v>
      </c>
      <c r="I29" s="163">
        <f>$F$29*25%</f>
        <v>96458.333333333314</v>
      </c>
      <c r="J29" s="164">
        <f>$F$29*25%</f>
        <v>96458.333333333314</v>
      </c>
      <c r="K29" s="163">
        <f t="shared" si="1"/>
        <v>0</v>
      </c>
      <c r="L29" s="402"/>
      <c r="M29" s="403"/>
      <c r="N29" s="403"/>
      <c r="O29" s="403"/>
      <c r="P29" s="404"/>
    </row>
    <row r="30" spans="1:16" x14ac:dyDescent="0.2">
      <c r="A30" s="159" t="s">
        <v>169</v>
      </c>
      <c r="B30" s="159"/>
      <c r="C30" s="160" t="s">
        <v>39</v>
      </c>
      <c r="D30" s="160" t="s">
        <v>44</v>
      </c>
      <c r="E30" s="160" t="s">
        <v>40</v>
      </c>
      <c r="F30" s="161"/>
      <c r="G30" s="161"/>
      <c r="H30" s="162"/>
      <c r="I30" s="162"/>
      <c r="J30" s="161"/>
      <c r="K30" s="163">
        <f t="shared" si="1"/>
        <v>0</v>
      </c>
      <c r="L30" s="402"/>
      <c r="M30" s="403"/>
      <c r="N30" s="403"/>
      <c r="O30" s="403"/>
      <c r="P30" s="404"/>
    </row>
    <row r="31" spans="1:16" x14ac:dyDescent="0.2">
      <c r="A31" s="159" t="s">
        <v>170</v>
      </c>
      <c r="B31" s="159"/>
      <c r="C31" s="160" t="s">
        <v>39</v>
      </c>
      <c r="D31" s="160" t="s">
        <v>171</v>
      </c>
      <c r="E31" s="160" t="s">
        <v>45</v>
      </c>
      <c r="F31" s="161"/>
      <c r="G31" s="161"/>
      <c r="H31" s="162"/>
      <c r="I31" s="162"/>
      <c r="J31" s="161"/>
      <c r="K31" s="163">
        <f t="shared" si="1"/>
        <v>0</v>
      </c>
      <c r="L31" s="402"/>
      <c r="M31" s="403"/>
      <c r="N31" s="403"/>
      <c r="O31" s="403"/>
      <c r="P31" s="404"/>
    </row>
    <row r="32" spans="1:16" x14ac:dyDescent="0.2">
      <c r="A32" s="159" t="s">
        <v>64</v>
      </c>
      <c r="B32" s="159"/>
      <c r="C32" s="160" t="s">
        <v>39</v>
      </c>
      <c r="D32" s="160" t="s">
        <v>65</v>
      </c>
      <c r="E32" s="160" t="s">
        <v>41</v>
      </c>
      <c r="F32" s="161"/>
      <c r="G32" s="161"/>
      <c r="H32" s="162"/>
      <c r="I32" s="162"/>
      <c r="J32" s="161"/>
      <c r="K32" s="163">
        <f t="shared" si="1"/>
        <v>0</v>
      </c>
      <c r="L32" s="402"/>
      <c r="M32" s="403"/>
      <c r="N32" s="403"/>
      <c r="O32" s="403"/>
      <c r="P32" s="404"/>
    </row>
    <row r="33" spans="1:16" x14ac:dyDescent="0.2">
      <c r="A33" s="159" t="s">
        <v>172</v>
      </c>
      <c r="B33" s="159"/>
      <c r="C33" s="160" t="s">
        <v>39</v>
      </c>
      <c r="D33" s="160" t="s">
        <v>173</v>
      </c>
      <c r="E33" s="160" t="s">
        <v>44</v>
      </c>
      <c r="F33" s="161"/>
      <c r="G33" s="161"/>
      <c r="H33" s="162"/>
      <c r="I33" s="162"/>
      <c r="J33" s="161"/>
      <c r="K33" s="163">
        <f t="shared" si="1"/>
        <v>0</v>
      </c>
      <c r="L33" s="402"/>
      <c r="M33" s="403"/>
      <c r="N33" s="403"/>
      <c r="O33" s="403"/>
      <c r="P33" s="404"/>
    </row>
    <row r="34" spans="1:16" x14ac:dyDescent="0.2">
      <c r="A34" s="159" t="s">
        <v>174</v>
      </c>
      <c r="B34" s="159"/>
      <c r="C34" s="160" t="s">
        <v>39</v>
      </c>
      <c r="D34" s="160" t="s">
        <v>173</v>
      </c>
      <c r="E34" s="160" t="s">
        <v>65</v>
      </c>
      <c r="F34" s="161"/>
      <c r="G34" s="161"/>
      <c r="H34" s="162"/>
      <c r="I34" s="162"/>
      <c r="J34" s="161"/>
      <c r="K34" s="163">
        <f t="shared" si="1"/>
        <v>0</v>
      </c>
      <c r="L34" s="402"/>
      <c r="M34" s="403"/>
      <c r="N34" s="403"/>
      <c r="O34" s="403"/>
      <c r="P34" s="404"/>
    </row>
    <row r="35" spans="1:16" x14ac:dyDescent="0.2">
      <c r="A35" s="159" t="s">
        <v>175</v>
      </c>
      <c r="B35" s="159"/>
      <c r="C35" s="160" t="s">
        <v>39</v>
      </c>
      <c r="D35" s="160" t="s">
        <v>173</v>
      </c>
      <c r="E35" s="160" t="s">
        <v>173</v>
      </c>
      <c r="F35" s="161"/>
      <c r="G35" s="161"/>
      <c r="H35" s="162"/>
      <c r="I35" s="162"/>
      <c r="J35" s="161"/>
      <c r="K35" s="163">
        <f t="shared" si="1"/>
        <v>0</v>
      </c>
      <c r="L35" s="402"/>
      <c r="M35" s="403"/>
      <c r="N35" s="403"/>
      <c r="O35" s="403"/>
      <c r="P35" s="404"/>
    </row>
    <row r="36" spans="1:16" x14ac:dyDescent="0.2">
      <c r="A36" s="159" t="s">
        <v>176</v>
      </c>
      <c r="B36" s="159"/>
      <c r="C36" s="160" t="s">
        <v>39</v>
      </c>
      <c r="D36" s="160" t="s">
        <v>173</v>
      </c>
      <c r="E36" s="160" t="s">
        <v>49</v>
      </c>
      <c r="F36" s="161"/>
      <c r="G36" s="161"/>
      <c r="H36" s="162"/>
      <c r="I36" s="162"/>
      <c r="J36" s="161"/>
      <c r="K36" s="163">
        <f t="shared" si="1"/>
        <v>0</v>
      </c>
      <c r="L36" s="402"/>
      <c r="M36" s="403"/>
      <c r="N36" s="403"/>
      <c r="O36" s="403"/>
      <c r="P36" s="404"/>
    </row>
    <row r="37" spans="1:16" x14ac:dyDescent="0.2">
      <c r="A37" s="159" t="s">
        <v>177</v>
      </c>
      <c r="B37" s="159"/>
      <c r="C37" s="160" t="s">
        <v>39</v>
      </c>
      <c r="D37" s="160" t="s">
        <v>49</v>
      </c>
      <c r="E37" s="160" t="s">
        <v>49</v>
      </c>
      <c r="F37" s="161"/>
      <c r="G37" s="161"/>
      <c r="H37" s="162"/>
      <c r="I37" s="162"/>
      <c r="J37" s="161"/>
      <c r="K37" s="163">
        <f t="shared" si="1"/>
        <v>0</v>
      </c>
      <c r="L37" s="402"/>
      <c r="M37" s="403"/>
      <c r="N37" s="403"/>
      <c r="O37" s="403"/>
      <c r="P37" s="404"/>
    </row>
    <row r="38" spans="1:16" x14ac:dyDescent="0.2">
      <c r="A38" s="159" t="s">
        <v>178</v>
      </c>
      <c r="B38" s="159"/>
      <c r="C38" s="160" t="s">
        <v>48</v>
      </c>
      <c r="D38" s="160" t="s">
        <v>45</v>
      </c>
      <c r="E38" s="160" t="s">
        <v>45</v>
      </c>
      <c r="F38" s="164"/>
      <c r="G38" s="164"/>
      <c r="H38" s="164"/>
      <c r="I38" s="164"/>
      <c r="J38" s="164"/>
      <c r="K38" s="163">
        <f t="shared" si="1"/>
        <v>0</v>
      </c>
      <c r="L38" s="402"/>
      <c r="M38" s="403"/>
      <c r="N38" s="403"/>
      <c r="O38" s="403"/>
      <c r="P38" s="404"/>
    </row>
    <row r="39" spans="1:16" x14ac:dyDescent="0.2">
      <c r="A39" s="159" t="s">
        <v>179</v>
      </c>
      <c r="B39" s="159"/>
      <c r="C39" s="160" t="s">
        <v>48</v>
      </c>
      <c r="D39" s="160" t="s">
        <v>45</v>
      </c>
      <c r="E39" s="160" t="s">
        <v>52</v>
      </c>
      <c r="F39" s="165"/>
      <c r="G39" s="164"/>
      <c r="H39" s="164"/>
      <c r="I39" s="164"/>
      <c r="J39" s="164"/>
      <c r="K39" s="163">
        <f t="shared" si="1"/>
        <v>0</v>
      </c>
      <c r="L39" s="402"/>
      <c r="M39" s="403"/>
      <c r="N39" s="403"/>
      <c r="O39" s="403"/>
      <c r="P39" s="404"/>
    </row>
    <row r="40" spans="1:16" x14ac:dyDescent="0.2">
      <c r="A40" s="159" t="s">
        <v>180</v>
      </c>
      <c r="B40" s="159"/>
      <c r="C40" s="160" t="s">
        <v>48</v>
      </c>
      <c r="D40" s="160" t="s">
        <v>40</v>
      </c>
      <c r="E40" s="160" t="s">
        <v>49</v>
      </c>
      <c r="F40" s="161"/>
      <c r="G40" s="161"/>
      <c r="H40" s="162"/>
      <c r="I40" s="162"/>
      <c r="J40" s="161"/>
      <c r="K40" s="163">
        <f t="shared" si="1"/>
        <v>0</v>
      </c>
      <c r="L40" s="402"/>
      <c r="M40" s="403"/>
      <c r="N40" s="403"/>
      <c r="O40" s="403"/>
      <c r="P40" s="404"/>
    </row>
    <row r="41" spans="1:16" x14ac:dyDescent="0.2">
      <c r="A41" s="159" t="s">
        <v>181</v>
      </c>
      <c r="B41" s="159"/>
      <c r="C41" s="160" t="s">
        <v>48</v>
      </c>
      <c r="D41" s="160" t="s">
        <v>52</v>
      </c>
      <c r="E41" s="160" t="s">
        <v>45</v>
      </c>
      <c r="F41" s="161"/>
      <c r="G41" s="161"/>
      <c r="H41" s="162"/>
      <c r="I41" s="162"/>
      <c r="J41" s="161"/>
      <c r="K41" s="163">
        <f t="shared" si="1"/>
        <v>0</v>
      </c>
      <c r="L41" s="402"/>
      <c r="M41" s="403"/>
      <c r="N41" s="403"/>
      <c r="O41" s="403"/>
      <c r="P41" s="404"/>
    </row>
    <row r="42" spans="1:16" x14ac:dyDescent="0.2">
      <c r="A42" s="159" t="s">
        <v>182</v>
      </c>
      <c r="B42" s="159"/>
      <c r="C42" s="160" t="s">
        <v>48</v>
      </c>
      <c r="D42" s="160" t="s">
        <v>52</v>
      </c>
      <c r="E42" s="160" t="s">
        <v>41</v>
      </c>
      <c r="F42" s="161"/>
      <c r="G42" s="161"/>
      <c r="H42" s="162"/>
      <c r="I42" s="162"/>
      <c r="J42" s="161"/>
      <c r="K42" s="163">
        <f t="shared" si="1"/>
        <v>0</v>
      </c>
      <c r="L42" s="402"/>
      <c r="M42" s="403"/>
      <c r="N42" s="403"/>
      <c r="O42" s="403"/>
      <c r="P42" s="404"/>
    </row>
    <row r="43" spans="1:16" x14ac:dyDescent="0.2">
      <c r="A43" s="159" t="s">
        <v>58</v>
      </c>
      <c r="B43" s="159"/>
      <c r="C43" s="160" t="s">
        <v>48</v>
      </c>
      <c r="D43" s="160" t="s">
        <v>49</v>
      </c>
      <c r="E43" s="160" t="s">
        <v>45</v>
      </c>
      <c r="F43" s="161"/>
      <c r="G43" s="161"/>
      <c r="H43" s="162"/>
      <c r="I43" s="162"/>
      <c r="J43" s="161"/>
      <c r="K43" s="163">
        <f t="shared" si="1"/>
        <v>0</v>
      </c>
      <c r="L43" s="402"/>
      <c r="M43" s="403"/>
      <c r="N43" s="403"/>
      <c r="O43" s="403"/>
      <c r="P43" s="404"/>
    </row>
    <row r="44" spans="1:16" x14ac:dyDescent="0.2">
      <c r="A44" s="159" t="s">
        <v>183</v>
      </c>
      <c r="B44" s="159"/>
      <c r="C44" s="160" t="s">
        <v>48</v>
      </c>
      <c r="D44" s="160" t="s">
        <v>49</v>
      </c>
      <c r="E44" s="160" t="s">
        <v>40</v>
      </c>
      <c r="F44" s="165"/>
      <c r="G44" s="164"/>
      <c r="H44" s="164"/>
      <c r="I44" s="164"/>
      <c r="J44" s="164"/>
      <c r="K44" s="163">
        <f t="shared" si="1"/>
        <v>0</v>
      </c>
      <c r="L44" s="402"/>
      <c r="M44" s="403"/>
      <c r="N44" s="403"/>
      <c r="O44" s="403"/>
      <c r="P44" s="404"/>
    </row>
    <row r="45" spans="1:16" x14ac:dyDescent="0.2">
      <c r="A45" s="159" t="s">
        <v>184</v>
      </c>
      <c r="B45" s="159"/>
      <c r="C45" s="160" t="s">
        <v>48</v>
      </c>
      <c r="D45" s="160" t="s">
        <v>49</v>
      </c>
      <c r="E45" s="160" t="s">
        <v>52</v>
      </c>
      <c r="F45" s="161"/>
      <c r="G45" s="161"/>
      <c r="H45" s="162"/>
      <c r="I45" s="162"/>
      <c r="J45" s="161"/>
      <c r="K45" s="163">
        <f t="shared" si="1"/>
        <v>0</v>
      </c>
      <c r="L45" s="402"/>
      <c r="M45" s="403"/>
      <c r="N45" s="403"/>
      <c r="O45" s="403"/>
      <c r="P45" s="404"/>
    </row>
    <row r="46" spans="1:16" x14ac:dyDescent="0.2">
      <c r="A46" s="159" t="s">
        <v>185</v>
      </c>
      <c r="B46" s="159"/>
      <c r="C46" s="160" t="s">
        <v>48</v>
      </c>
      <c r="D46" s="160" t="s">
        <v>49</v>
      </c>
      <c r="E46" s="160" t="s">
        <v>49</v>
      </c>
      <c r="F46" s="161"/>
      <c r="G46" s="161"/>
      <c r="H46" s="162"/>
      <c r="I46" s="162"/>
      <c r="J46" s="161"/>
      <c r="K46" s="163">
        <f t="shared" si="1"/>
        <v>0</v>
      </c>
      <c r="L46" s="402"/>
      <c r="M46" s="403"/>
      <c r="N46" s="403"/>
      <c r="O46" s="403"/>
      <c r="P46" s="404"/>
    </row>
    <row r="47" spans="1:16" x14ac:dyDescent="0.2">
      <c r="A47" s="159" t="s">
        <v>53</v>
      </c>
      <c r="B47" s="159"/>
      <c r="C47" s="160" t="s">
        <v>51</v>
      </c>
      <c r="D47" s="160" t="s">
        <v>45</v>
      </c>
      <c r="E47" s="160" t="s">
        <v>49</v>
      </c>
      <c r="F47" s="161"/>
      <c r="G47" s="161"/>
      <c r="H47" s="162"/>
      <c r="I47" s="162"/>
      <c r="J47" s="161"/>
      <c r="K47" s="163">
        <f t="shared" si="1"/>
        <v>0</v>
      </c>
      <c r="L47" s="402"/>
      <c r="M47" s="403"/>
      <c r="N47" s="403"/>
      <c r="O47" s="403"/>
      <c r="P47" s="404"/>
    </row>
    <row r="48" spans="1:16" x14ac:dyDescent="0.2">
      <c r="A48" s="159" t="s">
        <v>186</v>
      </c>
      <c r="B48" s="159"/>
      <c r="C48" s="160" t="s">
        <v>51</v>
      </c>
      <c r="D48" s="160" t="s">
        <v>41</v>
      </c>
      <c r="E48" s="160" t="s">
        <v>65</v>
      </c>
      <c r="F48" s="161"/>
      <c r="G48" s="161"/>
      <c r="H48" s="162"/>
      <c r="I48" s="162"/>
      <c r="J48" s="161"/>
      <c r="K48" s="163">
        <f t="shared" si="1"/>
        <v>0</v>
      </c>
      <c r="L48" s="402"/>
      <c r="M48" s="403"/>
      <c r="N48" s="403"/>
      <c r="O48" s="403"/>
      <c r="P48" s="404"/>
    </row>
    <row r="49" spans="1:16" x14ac:dyDescent="0.2">
      <c r="A49" s="159" t="s">
        <v>187</v>
      </c>
      <c r="B49" s="159"/>
      <c r="C49" s="160" t="s">
        <v>188</v>
      </c>
      <c r="D49" s="160" t="s">
        <v>41</v>
      </c>
      <c r="E49" s="160" t="s">
        <v>41</v>
      </c>
      <c r="F49" s="161"/>
      <c r="G49" s="161"/>
      <c r="H49" s="162"/>
      <c r="I49" s="162"/>
      <c r="J49" s="161"/>
      <c r="K49" s="163">
        <f t="shared" si="1"/>
        <v>0</v>
      </c>
      <c r="L49" s="402"/>
      <c r="M49" s="403"/>
      <c r="N49" s="403"/>
      <c r="O49" s="403"/>
      <c r="P49" s="404"/>
    </row>
    <row r="50" spans="1:16" x14ac:dyDescent="0.2">
      <c r="A50" s="166" t="s">
        <v>189</v>
      </c>
      <c r="B50" s="166"/>
      <c r="C50" s="167"/>
      <c r="D50" s="168"/>
      <c r="E50" s="167"/>
      <c r="F50" s="169">
        <f t="shared" ref="F50:K50" si="2">SUM(F25:F49)</f>
        <v>385833.33333333326</v>
      </c>
      <c r="G50" s="169">
        <f t="shared" si="2"/>
        <v>96458.333333333314</v>
      </c>
      <c r="H50" s="169">
        <f t="shared" si="2"/>
        <v>96458.333333333314</v>
      </c>
      <c r="I50" s="169">
        <f t="shared" si="2"/>
        <v>96458.333333333314</v>
      </c>
      <c r="J50" s="169">
        <f t="shared" si="2"/>
        <v>96458.333333333314</v>
      </c>
      <c r="K50" s="169">
        <f t="shared" si="2"/>
        <v>0</v>
      </c>
      <c r="L50" s="402"/>
      <c r="M50" s="403"/>
      <c r="N50" s="403"/>
      <c r="O50" s="403"/>
      <c r="P50" s="404"/>
    </row>
  </sheetData>
  <mergeCells count="36">
    <mergeCell ref="L50:P50"/>
    <mergeCell ref="L39:P39"/>
    <mergeCell ref="L40:P40"/>
    <mergeCell ref="L41:P41"/>
    <mergeCell ref="L42:P42"/>
    <mergeCell ref="L43:P43"/>
    <mergeCell ref="L44:P44"/>
    <mergeCell ref="L45:P45"/>
    <mergeCell ref="L46:P46"/>
    <mergeCell ref="L47:P47"/>
    <mergeCell ref="L48:P48"/>
    <mergeCell ref="L49:P49"/>
    <mergeCell ref="L38:P38"/>
    <mergeCell ref="L27:P27"/>
    <mergeCell ref="L28:P28"/>
    <mergeCell ref="L29:P29"/>
    <mergeCell ref="L30:P30"/>
    <mergeCell ref="L31:P31"/>
    <mergeCell ref="L32:P32"/>
    <mergeCell ref="L33:P33"/>
    <mergeCell ref="L34:P34"/>
    <mergeCell ref="L35:P35"/>
    <mergeCell ref="L36:P36"/>
    <mergeCell ref="L37:P37"/>
    <mergeCell ref="L26:P26"/>
    <mergeCell ref="A1:M1"/>
    <mergeCell ref="B3:I3"/>
    <mergeCell ref="J3:K3"/>
    <mergeCell ref="L3:M3"/>
    <mergeCell ref="B13:D13"/>
    <mergeCell ref="B14:D14"/>
    <mergeCell ref="B15:D15"/>
    <mergeCell ref="B16:D16"/>
    <mergeCell ref="B17:D17"/>
    <mergeCell ref="L24:P24"/>
    <mergeCell ref="L25:P25"/>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8"/>
  <sheetViews>
    <sheetView workbookViewId="0">
      <selection activeCell="G4" sqref="G4"/>
    </sheetView>
  </sheetViews>
  <sheetFormatPr baseColWidth="10" defaultRowHeight="15" x14ac:dyDescent="0.25"/>
  <cols>
    <col min="2" max="2" width="17.7109375" customWidth="1"/>
    <col min="5" max="5" width="11.7109375" bestFit="1" customWidth="1"/>
  </cols>
  <sheetData>
    <row r="2" spans="2:11" x14ac:dyDescent="0.25">
      <c r="B2" t="s">
        <v>205</v>
      </c>
    </row>
    <row r="4" spans="2:11" x14ac:dyDescent="0.25">
      <c r="B4" t="s">
        <v>197</v>
      </c>
      <c r="D4">
        <v>450</v>
      </c>
    </row>
    <row r="5" spans="2:11" x14ac:dyDescent="0.25">
      <c r="B5" t="s">
        <v>198</v>
      </c>
      <c r="D5">
        <v>3</v>
      </c>
    </row>
    <row r="7" spans="2:11" x14ac:dyDescent="0.25">
      <c r="B7" t="s">
        <v>199</v>
      </c>
      <c r="C7" t="s">
        <v>208</v>
      </c>
      <c r="D7" t="s">
        <v>209</v>
      </c>
    </row>
    <row r="8" spans="2:11" x14ac:dyDescent="0.25">
      <c r="B8" t="s">
        <v>200</v>
      </c>
      <c r="C8">
        <v>78000</v>
      </c>
      <c r="D8">
        <v>100</v>
      </c>
      <c r="E8" s="292">
        <v>78000</v>
      </c>
      <c r="F8" s="293" t="s">
        <v>231</v>
      </c>
      <c r="G8" s="293"/>
      <c r="H8" s="293"/>
      <c r="I8" s="294">
        <f>+E8+E9</f>
        <v>147000</v>
      </c>
    </row>
    <row r="9" spans="2:11" x14ac:dyDescent="0.25">
      <c r="B9" t="s">
        <v>210</v>
      </c>
      <c r="E9" s="292">
        <v>69000</v>
      </c>
    </row>
    <row r="10" spans="2:11" x14ac:dyDescent="0.25">
      <c r="B10" t="s">
        <v>201</v>
      </c>
      <c r="C10">
        <v>30</v>
      </c>
      <c r="D10">
        <v>450</v>
      </c>
      <c r="E10" s="287">
        <f>+C10*D10</f>
        <v>13500</v>
      </c>
      <c r="F10" s="288" t="s">
        <v>232</v>
      </c>
      <c r="G10" s="288"/>
      <c r="H10" s="288"/>
      <c r="I10" s="289">
        <v>79333</v>
      </c>
      <c r="J10" s="212">
        <f>+E10+E12+E15</f>
        <v>73500</v>
      </c>
      <c r="K10" s="212">
        <f>+I10-J10</f>
        <v>5833</v>
      </c>
    </row>
    <row r="11" spans="2:11" x14ac:dyDescent="0.25">
      <c r="B11" t="s">
        <v>202</v>
      </c>
      <c r="C11">
        <v>200</v>
      </c>
      <c r="D11">
        <v>500</v>
      </c>
      <c r="E11" s="287">
        <v>98345</v>
      </c>
      <c r="F11" s="288" t="s">
        <v>233</v>
      </c>
      <c r="G11" s="288"/>
      <c r="H11" s="288"/>
      <c r="I11" s="289">
        <f>+E11</f>
        <v>98345</v>
      </c>
    </row>
    <row r="12" spans="2:11" x14ac:dyDescent="0.25">
      <c r="B12" t="s">
        <v>203</v>
      </c>
      <c r="E12" s="14">
        <v>10000</v>
      </c>
      <c r="F12" t="s">
        <v>232</v>
      </c>
    </row>
    <row r="13" spans="2:11" ht="30" x14ac:dyDescent="0.25">
      <c r="B13" s="211" t="s">
        <v>207</v>
      </c>
      <c r="E13" s="287">
        <f>+(3000*300)</f>
        <v>900000</v>
      </c>
      <c r="F13" s="288" t="s">
        <v>234</v>
      </c>
      <c r="G13" s="288"/>
      <c r="H13" s="288"/>
      <c r="I13" s="289">
        <f>+E13+E14</f>
        <v>900000</v>
      </c>
      <c r="J13">
        <f>+I13/650</f>
        <v>1384.6153846153845</v>
      </c>
    </row>
    <row r="14" spans="2:11" ht="30" x14ac:dyDescent="0.25">
      <c r="B14" s="211" t="s">
        <v>204</v>
      </c>
      <c r="E14" s="14"/>
      <c r="F14" t="s">
        <v>234</v>
      </c>
    </row>
    <row r="15" spans="2:11" ht="30" x14ac:dyDescent="0.25">
      <c r="B15" s="211" t="s">
        <v>206</v>
      </c>
      <c r="E15" s="287">
        <v>50000</v>
      </c>
      <c r="F15" s="288" t="s">
        <v>232</v>
      </c>
      <c r="G15" s="288"/>
    </row>
    <row r="16" spans="2:11" x14ac:dyDescent="0.25">
      <c r="E16" s="14">
        <f>SUM(E8:E15)</f>
        <v>1218845</v>
      </c>
    </row>
    <row r="17" spans="5:5" x14ac:dyDescent="0.25">
      <c r="E17" s="14">
        <f>+E16*D17</f>
        <v>0</v>
      </c>
    </row>
    <row r="18" spans="5:5" x14ac:dyDescent="0.25">
      <c r="E18" s="212">
        <f>SUM(E16:E17)</f>
        <v>1218845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topLeftCell="A25" workbookViewId="0">
      <selection activeCell="D12" sqref="D12"/>
    </sheetView>
  </sheetViews>
  <sheetFormatPr baseColWidth="10" defaultRowHeight="15" x14ac:dyDescent="0.25"/>
  <cols>
    <col min="1" max="1" width="43.5703125" customWidth="1"/>
    <col min="2" max="2" width="7.5703125" customWidth="1"/>
    <col min="3" max="3" width="7.42578125" customWidth="1"/>
    <col min="4" max="4" width="8.5703125" customWidth="1"/>
    <col min="5" max="5" width="17.140625" bestFit="1" customWidth="1"/>
  </cols>
  <sheetData>
    <row r="1" spans="1:5" ht="15" customHeight="1" x14ac:dyDescent="0.25">
      <c r="A1" s="415" t="s">
        <v>239</v>
      </c>
      <c r="B1" s="416"/>
      <c r="C1" s="416"/>
      <c r="D1" s="416"/>
      <c r="E1" s="416"/>
    </row>
    <row r="2" spans="1:5" ht="15" customHeight="1" x14ac:dyDescent="0.25">
      <c r="A2" s="306"/>
      <c r="B2" s="307"/>
      <c r="C2" s="307"/>
      <c r="D2" s="308"/>
      <c r="E2" s="307"/>
    </row>
    <row r="3" spans="1:5" ht="15" customHeight="1" x14ac:dyDescent="0.25">
      <c r="A3" s="309" t="s">
        <v>74</v>
      </c>
      <c r="B3" s="310" t="s">
        <v>15</v>
      </c>
      <c r="C3" s="310" t="s">
        <v>16</v>
      </c>
      <c r="D3" s="310" t="s">
        <v>17</v>
      </c>
      <c r="E3" s="309" t="s">
        <v>18</v>
      </c>
    </row>
    <row r="4" spans="1:5" ht="15" customHeight="1" x14ac:dyDescent="0.25">
      <c r="A4" s="311" t="s">
        <v>256</v>
      </c>
      <c r="B4" s="312" t="s">
        <v>257</v>
      </c>
      <c r="C4" s="312" t="s">
        <v>45</v>
      </c>
      <c r="D4" s="312" t="s">
        <v>45</v>
      </c>
      <c r="E4" s="305">
        <v>49779743.5</v>
      </c>
    </row>
    <row r="5" spans="1:5" ht="15" customHeight="1" x14ac:dyDescent="0.25">
      <c r="A5" s="311" t="s">
        <v>258</v>
      </c>
      <c r="B5" s="312" t="s">
        <v>257</v>
      </c>
      <c r="C5" s="312" t="s">
        <v>40</v>
      </c>
      <c r="D5" s="312" t="s">
        <v>45</v>
      </c>
      <c r="E5" s="305">
        <v>2189345.5699999998</v>
      </c>
    </row>
    <row r="6" spans="1:5" ht="15" customHeight="1" x14ac:dyDescent="0.25">
      <c r="A6" s="311" t="s">
        <v>259</v>
      </c>
      <c r="B6" s="312" t="s">
        <v>257</v>
      </c>
      <c r="C6" s="312" t="s">
        <v>40</v>
      </c>
      <c r="D6" s="312" t="s">
        <v>40</v>
      </c>
      <c r="E6" s="305">
        <v>4691614.97</v>
      </c>
    </row>
    <row r="7" spans="1:5" ht="15" customHeight="1" x14ac:dyDescent="0.25">
      <c r="A7" s="311" t="s">
        <v>260</v>
      </c>
      <c r="B7" s="312" t="s">
        <v>257</v>
      </c>
      <c r="C7" s="312" t="s">
        <v>40</v>
      </c>
      <c r="D7" s="312" t="s">
        <v>52</v>
      </c>
      <c r="E7" s="305">
        <v>4332542.6900000004</v>
      </c>
    </row>
    <row r="8" spans="1:5" ht="15" customHeight="1" x14ac:dyDescent="0.25">
      <c r="A8" s="311" t="s">
        <v>261</v>
      </c>
      <c r="B8" s="312" t="s">
        <v>257</v>
      </c>
      <c r="C8" s="312" t="s">
        <v>52</v>
      </c>
      <c r="D8" s="312" t="s">
        <v>45</v>
      </c>
      <c r="E8" s="305">
        <v>5213531.0999999996</v>
      </c>
    </row>
    <row r="9" spans="1:5" ht="15" customHeight="1" x14ac:dyDescent="0.25">
      <c r="A9" s="311" t="s">
        <v>262</v>
      </c>
      <c r="B9" s="312" t="s">
        <v>257</v>
      </c>
      <c r="C9" s="312" t="s">
        <v>52</v>
      </c>
      <c r="D9" s="312" t="s">
        <v>40</v>
      </c>
      <c r="E9" s="305">
        <v>844524.48</v>
      </c>
    </row>
    <row r="10" spans="1:5" ht="15" customHeight="1" x14ac:dyDescent="0.25">
      <c r="A10" s="311" t="s">
        <v>263</v>
      </c>
      <c r="B10" s="312" t="s">
        <v>257</v>
      </c>
      <c r="C10" s="312" t="s">
        <v>52</v>
      </c>
      <c r="D10" s="312" t="s">
        <v>52</v>
      </c>
      <c r="E10" s="305">
        <v>2815081.59</v>
      </c>
    </row>
    <row r="11" spans="1:5" ht="15" customHeight="1" x14ac:dyDescent="0.25">
      <c r="A11" s="311" t="s">
        <v>264</v>
      </c>
      <c r="B11" s="312" t="s">
        <v>257</v>
      </c>
      <c r="C11" s="312" t="s">
        <v>52</v>
      </c>
      <c r="D11" s="312" t="s">
        <v>44</v>
      </c>
      <c r="E11" s="305">
        <v>140754.07999999999</v>
      </c>
    </row>
    <row r="12" spans="1:5" ht="15" customHeight="1" x14ac:dyDescent="0.25">
      <c r="A12" s="311" t="s">
        <v>265</v>
      </c>
      <c r="B12" s="312" t="s">
        <v>257</v>
      </c>
      <c r="C12" s="312" t="s">
        <v>44</v>
      </c>
      <c r="D12" s="312" t="s">
        <v>45</v>
      </c>
      <c r="E12" s="305">
        <v>2860122.89</v>
      </c>
    </row>
    <row r="13" spans="1:5" ht="15" customHeight="1" x14ac:dyDescent="0.25">
      <c r="A13" s="311" t="s">
        <v>266</v>
      </c>
      <c r="B13" s="312" t="s">
        <v>257</v>
      </c>
      <c r="C13" s="312" t="s">
        <v>44</v>
      </c>
      <c r="D13" s="312" t="s">
        <v>41</v>
      </c>
      <c r="E13" s="305">
        <v>844524.48</v>
      </c>
    </row>
    <row r="14" spans="1:5" ht="15" customHeight="1" x14ac:dyDescent="0.25">
      <c r="A14" s="311" t="s">
        <v>267</v>
      </c>
      <c r="B14" s="312" t="s">
        <v>257</v>
      </c>
      <c r="C14" s="312" t="s">
        <v>44</v>
      </c>
      <c r="D14" s="312" t="s">
        <v>40</v>
      </c>
      <c r="E14" s="305">
        <v>1689048.95</v>
      </c>
    </row>
    <row r="15" spans="1:5" ht="15" customHeight="1" x14ac:dyDescent="0.25">
      <c r="A15" s="311" t="s">
        <v>268</v>
      </c>
      <c r="B15" s="312" t="s">
        <v>257</v>
      </c>
      <c r="C15" s="312" t="s">
        <v>44</v>
      </c>
      <c r="D15" s="312" t="s">
        <v>52</v>
      </c>
      <c r="E15" s="305">
        <v>140754.07999999999</v>
      </c>
    </row>
    <row r="16" spans="1:5" ht="15" customHeight="1" x14ac:dyDescent="0.25">
      <c r="A16" s="311" t="s">
        <v>269</v>
      </c>
      <c r="B16" s="312" t="s">
        <v>257</v>
      </c>
      <c r="C16" s="312" t="s">
        <v>44</v>
      </c>
      <c r="D16" s="312" t="s">
        <v>44</v>
      </c>
      <c r="E16" s="305">
        <v>3000876.97</v>
      </c>
    </row>
    <row r="17" spans="1:5" ht="15" customHeight="1" x14ac:dyDescent="0.25">
      <c r="A17" s="313" t="s">
        <v>252</v>
      </c>
      <c r="B17" s="314"/>
      <c r="C17" s="315"/>
      <c r="D17" s="314"/>
      <c r="E17" s="316">
        <v>78542465.349999994</v>
      </c>
    </row>
    <row r="18" spans="1:5" ht="15" customHeight="1" x14ac:dyDescent="0.25">
      <c r="A18" s="317"/>
      <c r="B18" s="318"/>
      <c r="C18" s="318"/>
      <c r="D18" s="318"/>
      <c r="E18" s="318"/>
    </row>
    <row r="19" spans="1:5" ht="15" customHeight="1" x14ac:dyDescent="0.25">
      <c r="A19" s="311" t="s">
        <v>43</v>
      </c>
      <c r="B19" s="312" t="s">
        <v>39</v>
      </c>
      <c r="C19" s="312" t="s">
        <v>44</v>
      </c>
      <c r="D19" s="312" t="s">
        <v>45</v>
      </c>
      <c r="E19" s="305">
        <v>25000</v>
      </c>
    </row>
    <row r="20" spans="1:5" ht="15" customHeight="1" x14ac:dyDescent="0.25">
      <c r="A20" s="311" t="s">
        <v>46</v>
      </c>
      <c r="B20" s="312" t="s">
        <v>39</v>
      </c>
      <c r="C20" s="312" t="s">
        <v>44</v>
      </c>
      <c r="D20" s="312" t="s">
        <v>41</v>
      </c>
      <c r="E20" s="305">
        <v>400000</v>
      </c>
    </row>
    <row r="21" spans="1:5" ht="15" customHeight="1" x14ac:dyDescent="0.25">
      <c r="A21" s="311" t="s">
        <v>174</v>
      </c>
      <c r="B21" s="312" t="s">
        <v>39</v>
      </c>
      <c r="C21" s="312" t="s">
        <v>173</v>
      </c>
      <c r="D21" s="312" t="s">
        <v>65</v>
      </c>
      <c r="E21" s="305">
        <v>450000</v>
      </c>
    </row>
    <row r="22" spans="1:5" ht="15" customHeight="1" x14ac:dyDescent="0.25">
      <c r="A22" s="311" t="s">
        <v>50</v>
      </c>
      <c r="B22" s="312" t="s">
        <v>51</v>
      </c>
      <c r="C22" s="312" t="s">
        <v>45</v>
      </c>
      <c r="D22" s="312" t="s">
        <v>52</v>
      </c>
      <c r="E22" s="305">
        <v>200000</v>
      </c>
    </row>
    <row r="23" spans="1:5" ht="47.25" customHeight="1" x14ac:dyDescent="0.25">
      <c r="A23" s="313" t="s">
        <v>270</v>
      </c>
      <c r="B23" s="314"/>
      <c r="C23" s="315"/>
      <c r="D23" s="314"/>
      <c r="E23" s="316">
        <v>1075000</v>
      </c>
    </row>
    <row r="24" spans="1:5" ht="15" customHeight="1" x14ac:dyDescent="0.25">
      <c r="A24" s="317"/>
      <c r="B24" s="318"/>
      <c r="C24" s="318"/>
      <c r="D24" s="318"/>
      <c r="E24" s="318"/>
    </row>
    <row r="25" spans="1:5" ht="15" customHeight="1" x14ac:dyDescent="0.25">
      <c r="A25" s="311" t="s">
        <v>43</v>
      </c>
      <c r="B25" s="312" t="s">
        <v>39</v>
      </c>
      <c r="C25" s="312" t="s">
        <v>44</v>
      </c>
      <c r="D25" s="312" t="s">
        <v>45</v>
      </c>
      <c r="E25" s="305">
        <v>25000</v>
      </c>
    </row>
    <row r="26" spans="1:5" ht="15" customHeight="1" x14ac:dyDescent="0.25">
      <c r="A26" s="311" t="s">
        <v>46</v>
      </c>
      <c r="B26" s="312" t="s">
        <v>39</v>
      </c>
      <c r="C26" s="312" t="s">
        <v>44</v>
      </c>
      <c r="D26" s="312" t="s">
        <v>41</v>
      </c>
      <c r="E26" s="305">
        <v>800000</v>
      </c>
    </row>
    <row r="27" spans="1:5" ht="15" customHeight="1" x14ac:dyDescent="0.25">
      <c r="A27" s="311" t="s">
        <v>64</v>
      </c>
      <c r="B27" s="312" t="s">
        <v>39</v>
      </c>
      <c r="C27" s="312" t="s">
        <v>65</v>
      </c>
      <c r="D27" s="312" t="s">
        <v>41</v>
      </c>
      <c r="E27" s="305">
        <v>300000</v>
      </c>
    </row>
    <row r="28" spans="1:5" ht="53.25" customHeight="1" x14ac:dyDescent="0.25">
      <c r="A28" s="313" t="s">
        <v>271</v>
      </c>
      <c r="B28" s="314"/>
      <c r="C28" s="315"/>
      <c r="D28" s="314"/>
      <c r="E28" s="316">
        <v>1125000</v>
      </c>
    </row>
    <row r="29" spans="1:5" ht="15" customHeight="1" x14ac:dyDescent="0.25">
      <c r="A29" s="317"/>
      <c r="B29" s="318"/>
      <c r="C29" s="318"/>
      <c r="D29" s="318"/>
      <c r="E29" s="318"/>
    </row>
    <row r="30" spans="1:5" ht="15" customHeight="1" x14ac:dyDescent="0.25">
      <c r="A30" s="311" t="s">
        <v>168</v>
      </c>
      <c r="B30" s="312" t="s">
        <v>39</v>
      </c>
      <c r="C30" s="312" t="s">
        <v>41</v>
      </c>
      <c r="D30" s="312" t="s">
        <v>49</v>
      </c>
      <c r="E30" s="305">
        <v>40000</v>
      </c>
    </row>
    <row r="31" spans="1:5" ht="15" customHeight="1" x14ac:dyDescent="0.25">
      <c r="A31" s="311" t="s">
        <v>43</v>
      </c>
      <c r="B31" s="312" t="s">
        <v>39</v>
      </c>
      <c r="C31" s="312" t="s">
        <v>44</v>
      </c>
      <c r="D31" s="312" t="s">
        <v>45</v>
      </c>
      <c r="E31" s="305">
        <v>40000</v>
      </c>
    </row>
    <row r="32" spans="1:5" ht="15" customHeight="1" x14ac:dyDescent="0.25">
      <c r="A32" s="311" t="s">
        <v>46</v>
      </c>
      <c r="B32" s="312" t="s">
        <v>39</v>
      </c>
      <c r="C32" s="312" t="s">
        <v>44</v>
      </c>
      <c r="D32" s="312" t="s">
        <v>41</v>
      </c>
      <c r="E32" s="305">
        <v>1300000</v>
      </c>
    </row>
    <row r="33" spans="1:5" ht="15" customHeight="1" x14ac:dyDescent="0.25">
      <c r="A33" s="311" t="s">
        <v>179</v>
      </c>
      <c r="B33" s="312" t="s">
        <v>48</v>
      </c>
      <c r="C33" s="312" t="s">
        <v>45</v>
      </c>
      <c r="D33" s="312" t="s">
        <v>52</v>
      </c>
      <c r="E33" s="305">
        <v>500000</v>
      </c>
    </row>
    <row r="34" spans="1:5" ht="42" customHeight="1" x14ac:dyDescent="0.25">
      <c r="A34" s="313" t="s">
        <v>272</v>
      </c>
      <c r="B34" s="314"/>
      <c r="C34" s="315"/>
      <c r="D34" s="314"/>
      <c r="E34" s="316">
        <v>1880000</v>
      </c>
    </row>
    <row r="35" spans="1:5" ht="15" customHeight="1" x14ac:dyDescent="0.25">
      <c r="A35" s="317"/>
      <c r="B35" s="318"/>
      <c r="C35" s="318"/>
      <c r="D35" s="318"/>
      <c r="E35" s="318"/>
    </row>
    <row r="36" spans="1:5" ht="15" customHeight="1" x14ac:dyDescent="0.25">
      <c r="A36" s="319" t="s">
        <v>22</v>
      </c>
      <c r="B36" s="307"/>
      <c r="C36" s="307"/>
      <c r="D36" s="307"/>
      <c r="E36" s="305">
        <v>82622465.349999994</v>
      </c>
    </row>
  </sheetData>
  <mergeCells count="1">
    <mergeCell ref="A1:E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6"/>
  <sheetViews>
    <sheetView workbookViewId="0">
      <selection activeCell="E2" sqref="E2"/>
    </sheetView>
  </sheetViews>
  <sheetFormatPr baseColWidth="10" defaultRowHeight="15" x14ac:dyDescent="0.25"/>
  <cols>
    <col min="7" max="7" width="27.140625" customWidth="1"/>
  </cols>
  <sheetData>
    <row r="1" spans="2:7" x14ac:dyDescent="0.25">
      <c r="B1" t="s">
        <v>242</v>
      </c>
    </row>
    <row r="2" spans="2:7" ht="16.5" x14ac:dyDescent="0.25">
      <c r="B2" t="s">
        <v>241</v>
      </c>
      <c r="G2" s="304"/>
    </row>
    <row r="3" spans="2:7" ht="16.5" x14ac:dyDescent="0.25">
      <c r="B3" t="s">
        <v>243</v>
      </c>
      <c r="G3" s="304"/>
    </row>
    <row r="4" spans="2:7" ht="16.5" x14ac:dyDescent="0.25">
      <c r="B4" t="s">
        <v>244</v>
      </c>
      <c r="G4" s="304"/>
    </row>
    <row r="5" spans="2:7" ht="16.5" x14ac:dyDescent="0.25">
      <c r="B5" t="s">
        <v>245</v>
      </c>
      <c r="G5" s="304"/>
    </row>
    <row r="6" spans="2:7" ht="16.5" x14ac:dyDescent="0.25">
      <c r="G6" s="30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POI Presupuesto 2019</vt:lpstr>
      <vt:lpstr>Presupuesto 2016</vt:lpstr>
      <vt:lpstr>POI 2015</vt:lpstr>
      <vt:lpstr>Presupuesto 2015</vt:lpstr>
      <vt:lpstr>Hoja1</vt:lpstr>
      <vt:lpstr>Hoja2</vt:lpstr>
      <vt:lpstr>Presupuesto 2018</vt:lpstr>
      <vt:lpstr>Hoja3</vt:lpstr>
      <vt:lpstr>'POI Presupuesto 2019'!Área_de_impresión</vt:lpstr>
      <vt:lpstr>'POI Presupuesto 2019'!Títulos_a_imprimir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Kathia Hidalgo</dc:creator>
  <cp:lastModifiedBy>Kathia</cp:lastModifiedBy>
  <cp:lastPrinted>2018-09-04T17:55:11Z</cp:lastPrinted>
  <dcterms:created xsi:type="dcterms:W3CDTF">2015-01-16T16:24:43Z</dcterms:created>
  <dcterms:modified xsi:type="dcterms:W3CDTF">2019-03-13T19:31:54Z</dcterms:modified>
</cp:coreProperties>
</file>